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7545" windowHeight="4590"/>
  </bookViews>
  <sheets>
    <sheet name="Данные" sheetId="1" r:id="rId1"/>
    <sheet name="ккккData" sheetId="18" state="hidden" r:id="rId2"/>
    <sheet name="йййData" sheetId="16" state="hidden" r:id="rId3"/>
    <sheet name="жжжData" sheetId="14" state="hidden" r:id="rId4"/>
    <sheet name="уууData" sheetId="12" state="hidden" r:id="rId5"/>
    <sheet name="ууData" sheetId="10" state="hidden" r:id="rId6"/>
    <sheet name="ннData" sheetId="8" state="hidden" r:id="rId7"/>
    <sheet name="ддData" sheetId="6" state="hidden" r:id="rId8"/>
    <sheet name="hhhData" sheetId="4" state="hidden" r:id="rId9"/>
  </sheets>
  <definedNames>
    <definedName name="Category" localSheetId="0">Данные!$C$3:$C$119</definedName>
    <definedName name="Claimed" localSheetId="0">Данные!$D$3:$D$119</definedName>
    <definedName name="Data" localSheetId="0">Данные!$A$4:$F$119</definedName>
    <definedName name="hhhhh" localSheetId="0">Данные!$F$3:$F$119</definedName>
    <definedName name="hhhhh_ChRange" localSheetId="8">hhhData!$B$3:$C$13</definedName>
    <definedName name="hhhhh_ChRange" localSheetId="7">ддData!$B$3:$C$16</definedName>
    <definedName name="hhhhh_ChRange" localSheetId="1">ккккData!$B$3:$C$13</definedName>
    <definedName name="hhhhh_ChRange" localSheetId="6">ннData!$B$3:$C$27</definedName>
    <definedName name="hhhhh_ChRange" localSheetId="5">ууData!$B$3:$C$15</definedName>
    <definedName name="hhhhh_ChRange" localSheetId="4">уууData!$B$3:$C$23</definedName>
    <definedName name="hhhhh_UpLims" localSheetId="8">hhhData!$A$4:$A$12</definedName>
    <definedName name="hhhhh_UpLims" localSheetId="7">ддData!$A$4:$A$15</definedName>
    <definedName name="hhhhh_UpLims" localSheetId="1">ккккData!$A$4:$A$12</definedName>
    <definedName name="hhhhh_UpLims" localSheetId="6">ннData!$A$4:$A$26</definedName>
    <definedName name="hhhhh_UpLims" localSheetId="5">ууData!$A$4:$A$14</definedName>
    <definedName name="hhhhh_UpLims" localSheetId="4">уууData!$A$4:$A$22</definedName>
    <definedName name="Month" localSheetId="0">Данные!$B$3:$B$119</definedName>
    <definedName name="Name" localSheetId="0">Данные!$A$3:$A$119</definedName>
    <definedName name="Reimbursed" localSheetId="0">Данные!$E$3:$E$119</definedName>
    <definedName name="Reimbursed_ChRange" localSheetId="3">жжжData!$B$3:$C$33</definedName>
    <definedName name="Reimbursed_ChRange" localSheetId="2">йййData!$B$3:$C$13</definedName>
    <definedName name="Reimbursed_UpLims" localSheetId="3">жжжData!$A$4:$A$32</definedName>
    <definedName name="Reimbursed_UpLims" localSheetId="2">йййData!$A$4:$A$12</definedName>
  </definedNames>
  <calcPr calcId="145621" calcMode="autoNoTable"/>
</workbook>
</file>

<file path=xl/calcChain.xml><?xml version="1.0" encoding="utf-8"?>
<calcChain xmlns="http://schemas.openxmlformats.org/spreadsheetml/2006/main">
  <c r="A4" i="4" l="1"/>
  <c r="A5" i="4"/>
  <c r="A6" i="4"/>
  <c r="A7" i="4"/>
  <c r="A8" i="4"/>
  <c r="A9" i="4"/>
  <c r="A10" i="4"/>
  <c r="A11" i="4"/>
  <c r="A12" i="4"/>
  <c r="C4" i="4" a="1"/>
  <c r="C4" i="4" s="1"/>
  <c r="A4" i="6"/>
  <c r="A5" i="6"/>
  <c r="A6" i="6"/>
  <c r="A7" i="6"/>
  <c r="A8" i="6"/>
  <c r="A9" i="6"/>
  <c r="A10" i="6"/>
  <c r="A11" i="6"/>
  <c r="A12" i="6"/>
  <c r="A13" i="6"/>
  <c r="A14" i="6"/>
  <c r="A15" i="6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C4" i="14" a="1"/>
  <c r="C4" i="14" s="1"/>
  <c r="A4" i="16"/>
  <c r="A5" i="16"/>
  <c r="A6" i="16"/>
  <c r="A7" i="16"/>
  <c r="A8" i="16"/>
  <c r="A9" i="16"/>
  <c r="A10" i="16"/>
  <c r="A11" i="16"/>
  <c r="A12" i="16"/>
  <c r="C4" i="16" a="1"/>
  <c r="C5" i="16" s="1"/>
  <c r="A4" i="18"/>
  <c r="A5" i="18"/>
  <c r="A6" i="18"/>
  <c r="A7" i="18"/>
  <c r="A8" i="18"/>
  <c r="A9" i="18"/>
  <c r="A10" i="18"/>
  <c r="A11" i="18"/>
  <c r="A12" i="18"/>
  <c r="C4" i="18" a="1"/>
  <c r="C4" i="18" s="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C4" i="8" a="1"/>
  <c r="C4" i="8" s="1"/>
  <c r="A4" i="10"/>
  <c r="A5" i="10"/>
  <c r="A6" i="10"/>
  <c r="A7" i="10"/>
  <c r="A8" i="10"/>
  <c r="A9" i="10"/>
  <c r="A10" i="10"/>
  <c r="A11" i="10"/>
  <c r="A12" i="10"/>
  <c r="A13" i="10"/>
  <c r="A14" i="10"/>
  <c r="C4" i="10" a="1"/>
  <c r="C4" i="10" s="1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C4" i="12" a="1"/>
  <c r="C5" i="12" s="1"/>
  <c r="C11" i="10" l="1"/>
  <c r="C15" i="10"/>
  <c r="C7" i="10"/>
  <c r="C11" i="18"/>
  <c r="C27" i="8"/>
  <c r="C23" i="8"/>
  <c r="C19" i="8"/>
  <c r="C15" i="8"/>
  <c r="C11" i="8"/>
  <c r="C7" i="8"/>
  <c r="C4" i="6" a="1"/>
  <c r="C4" i="6" s="1"/>
  <c r="C11" i="4"/>
  <c r="C13" i="10"/>
  <c r="C9" i="10"/>
  <c r="C5" i="10"/>
  <c r="C25" i="8"/>
  <c r="C21" i="8"/>
  <c r="C17" i="8"/>
  <c r="C13" i="8"/>
  <c r="C9" i="8"/>
  <c r="C5" i="8"/>
  <c r="C7" i="18"/>
  <c r="C7" i="4"/>
  <c r="C13" i="4"/>
  <c r="C9" i="4"/>
  <c r="C5" i="4"/>
  <c r="C13" i="18"/>
  <c r="C9" i="18"/>
  <c r="C5" i="18"/>
  <c r="C33" i="14"/>
  <c r="C31" i="14"/>
  <c r="C29" i="14"/>
  <c r="C27" i="14"/>
  <c r="C25" i="14"/>
  <c r="C23" i="14"/>
  <c r="C21" i="14"/>
  <c r="C19" i="14"/>
  <c r="C17" i="14"/>
  <c r="C15" i="14"/>
  <c r="C13" i="14"/>
  <c r="C11" i="14"/>
  <c r="C9" i="14"/>
  <c r="C7" i="14"/>
  <c r="C5" i="14"/>
  <c r="C22" i="12"/>
  <c r="C20" i="12"/>
  <c r="C18" i="12"/>
  <c r="C16" i="12"/>
  <c r="C14" i="12"/>
  <c r="C12" i="12"/>
  <c r="C10" i="12"/>
  <c r="C8" i="12"/>
  <c r="C6" i="12"/>
  <c r="C4" i="12"/>
  <c r="C14" i="10"/>
  <c r="C12" i="10"/>
  <c r="C10" i="10"/>
  <c r="C8" i="10"/>
  <c r="C6" i="10"/>
  <c r="C26" i="8"/>
  <c r="C24" i="8"/>
  <c r="C22" i="8"/>
  <c r="C20" i="8"/>
  <c r="C18" i="8"/>
  <c r="C16" i="8"/>
  <c r="C14" i="8"/>
  <c r="C12" i="8"/>
  <c r="C10" i="8"/>
  <c r="C8" i="8"/>
  <c r="C6" i="8"/>
  <c r="C12" i="18"/>
  <c r="C10" i="18"/>
  <c r="C8" i="18"/>
  <c r="C6" i="18"/>
  <c r="C12" i="16"/>
  <c r="C10" i="16"/>
  <c r="C8" i="16"/>
  <c r="C6" i="16"/>
  <c r="C4" i="16"/>
  <c r="C32" i="14"/>
  <c r="C30" i="14"/>
  <c r="C28" i="14"/>
  <c r="C26" i="14"/>
  <c r="C24" i="14"/>
  <c r="C22" i="14"/>
  <c r="C20" i="14"/>
  <c r="C18" i="14"/>
  <c r="C16" i="14"/>
  <c r="C14" i="14"/>
  <c r="C12" i="14"/>
  <c r="C10" i="14"/>
  <c r="C8" i="14"/>
  <c r="C6" i="14"/>
  <c r="C12" i="4"/>
  <c r="C10" i="4"/>
  <c r="C8" i="4"/>
  <c r="C6" i="4"/>
  <c r="C23" i="12"/>
  <c r="C21" i="12"/>
  <c r="C19" i="12"/>
  <c r="C17" i="12"/>
  <c r="C15" i="12"/>
  <c r="C13" i="12"/>
  <c r="C11" i="12"/>
  <c r="C9" i="12"/>
  <c r="C7" i="12"/>
  <c r="C13" i="16"/>
  <c r="C11" i="16"/>
  <c r="C9" i="16"/>
  <c r="C7" i="16"/>
  <c r="C13" i="6" l="1"/>
  <c r="C5" i="6"/>
  <c r="C10" i="6"/>
  <c r="C9" i="6"/>
  <c r="C14" i="6"/>
  <c r="C6" i="6"/>
  <c r="C15" i="6"/>
  <c r="C11" i="6"/>
  <c r="C7" i="6"/>
  <c r="C16" i="6"/>
  <c r="C12" i="6"/>
  <c r="C8" i="6"/>
</calcChain>
</file>

<file path=xl/sharedStrings.xml><?xml version="1.0" encoding="utf-8"?>
<sst xmlns="http://schemas.openxmlformats.org/spreadsheetml/2006/main" count="515" uniqueCount="132">
  <si>
    <t>Category</t>
  </si>
  <si>
    <t>Upper limit</t>
  </si>
  <si>
    <t>Frequency</t>
  </si>
  <si>
    <t>&lt;=1</t>
  </si>
  <si>
    <t xml:space="preserve"> 1- 31</t>
  </si>
  <si>
    <t xml:space="preserve"> 31- 61</t>
  </si>
  <si>
    <t xml:space="preserve"> 61- 91</t>
  </si>
  <si>
    <t xml:space="preserve"> 91- 121</t>
  </si>
  <si>
    <t xml:space="preserve"> 121- 151</t>
  </si>
  <si>
    <t xml:space="preserve"> 151- 181</t>
  </si>
  <si>
    <t xml:space="preserve"> 181- 211</t>
  </si>
  <si>
    <t xml:space="preserve"> 211- 241</t>
  </si>
  <si>
    <t>&gt;241</t>
  </si>
  <si>
    <t>Frequency table for hhhhh</t>
  </si>
  <si>
    <t>&lt;=2</t>
  </si>
  <si>
    <t xml:space="preserve"> 2- 22</t>
  </si>
  <si>
    <t xml:space="preserve"> 22- 42</t>
  </si>
  <si>
    <t xml:space="preserve"> 42- 62</t>
  </si>
  <si>
    <t xml:space="preserve"> 62- 82</t>
  </si>
  <si>
    <t xml:space="preserve"> 82- 102</t>
  </si>
  <si>
    <t xml:space="preserve"> 102- 122</t>
  </si>
  <si>
    <t xml:space="preserve"> 122- 142</t>
  </si>
  <si>
    <t xml:space="preserve"> 142- 162</t>
  </si>
  <si>
    <t xml:space="preserve"> 162- 182</t>
  </si>
  <si>
    <t xml:space="preserve"> 182- 202</t>
  </si>
  <si>
    <t xml:space="preserve"> 202- 222</t>
  </si>
  <si>
    <t>&gt;222</t>
  </si>
  <si>
    <t>&lt;=0</t>
  </si>
  <si>
    <t xml:space="preserve"> 0- 10</t>
  </si>
  <si>
    <t xml:space="preserve"> 10- 20</t>
  </si>
  <si>
    <t xml:space="preserve"> 20- 30</t>
  </si>
  <si>
    <t xml:space="preserve"> 30- 40</t>
  </si>
  <si>
    <t xml:space="preserve"> 40- 50</t>
  </si>
  <si>
    <t xml:space="preserve"> 50- 60</t>
  </si>
  <si>
    <t xml:space="preserve"> 60- 70</t>
  </si>
  <si>
    <t xml:space="preserve"> 70- 80</t>
  </si>
  <si>
    <t xml:space="preserve"> 80- 90</t>
  </si>
  <si>
    <t xml:space="preserve"> 90- 100</t>
  </si>
  <si>
    <t xml:space="preserve"> 100- 110</t>
  </si>
  <si>
    <t xml:space="preserve"> 110- 120</t>
  </si>
  <si>
    <t xml:space="preserve"> 120- 130</t>
  </si>
  <si>
    <t xml:space="preserve"> 130- 140</t>
  </si>
  <si>
    <t xml:space="preserve"> 140- 150</t>
  </si>
  <si>
    <t xml:space="preserve"> 150- 160</t>
  </si>
  <si>
    <t xml:space="preserve"> 160- 170</t>
  </si>
  <si>
    <t xml:space="preserve"> 170- 180</t>
  </si>
  <si>
    <t xml:space="preserve"> 180- 190</t>
  </si>
  <si>
    <t xml:space="preserve"> 190- 200</t>
  </si>
  <si>
    <t xml:space="preserve"> 200- 210</t>
  </si>
  <si>
    <t xml:space="preserve"> 210- 220</t>
  </si>
  <si>
    <t>&gt;220</t>
  </si>
  <si>
    <t>&lt;=10</t>
  </si>
  <si>
    <t>&gt;110</t>
  </si>
  <si>
    <t>&lt;=5</t>
  </si>
  <si>
    <t xml:space="preserve"> 5- 17</t>
  </si>
  <si>
    <t xml:space="preserve"> 17- 29</t>
  </si>
  <si>
    <t xml:space="preserve"> 29- 41</t>
  </si>
  <si>
    <t xml:space="preserve"> 41- 53</t>
  </si>
  <si>
    <t xml:space="preserve"> 53- 65</t>
  </si>
  <si>
    <t xml:space="preserve"> 65- 77</t>
  </si>
  <si>
    <t xml:space="preserve"> 77- 89</t>
  </si>
  <si>
    <t xml:space="preserve"> 89- 101</t>
  </si>
  <si>
    <t xml:space="preserve"> 101- 113</t>
  </si>
  <si>
    <t xml:space="preserve"> 113- 125</t>
  </si>
  <si>
    <t xml:space="preserve"> 125- 137</t>
  </si>
  <si>
    <t xml:space="preserve"> 137- 149</t>
  </si>
  <si>
    <t xml:space="preserve"> 149- 161</t>
  </si>
  <si>
    <t xml:space="preserve"> 161- 173</t>
  </si>
  <si>
    <t xml:space="preserve"> 173- 185</t>
  </si>
  <si>
    <t xml:space="preserve"> 185- 197</t>
  </si>
  <si>
    <t xml:space="preserve"> 197- 209</t>
  </si>
  <si>
    <t xml:space="preserve"> 209- 221</t>
  </si>
  <si>
    <t>&gt;221</t>
  </si>
  <si>
    <t xml:space="preserve"> 2- 37</t>
  </si>
  <si>
    <t xml:space="preserve"> 37- 72</t>
  </si>
  <si>
    <t xml:space="preserve"> 72- 107</t>
  </si>
  <si>
    <t xml:space="preserve"> 107- 142</t>
  </si>
  <si>
    <t xml:space="preserve"> 142- 177</t>
  </si>
  <si>
    <t xml:space="preserve"> 177- 212</t>
  </si>
  <si>
    <t xml:space="preserve"> 212- 247</t>
  </si>
  <si>
    <t xml:space="preserve"> 247- 282</t>
  </si>
  <si>
    <t xml:space="preserve"> 282- 317</t>
  </si>
  <si>
    <t xml:space="preserve"> 317- 352</t>
  </si>
  <si>
    <t xml:space="preserve"> 352- 387</t>
  </si>
  <si>
    <t xml:space="preserve"> 387- 422</t>
  </si>
  <si>
    <t xml:space="preserve"> 422- 457</t>
  </si>
  <si>
    <t xml:space="preserve"> 457- 492</t>
  </si>
  <si>
    <t xml:space="preserve"> 492- 527</t>
  </si>
  <si>
    <t xml:space="preserve"> 527- 562</t>
  </si>
  <si>
    <t xml:space="preserve"> 562- 597</t>
  </si>
  <si>
    <t xml:space="preserve"> 597- 632</t>
  </si>
  <si>
    <t xml:space="preserve"> 632- 667</t>
  </si>
  <si>
    <t xml:space="preserve"> 667- 702</t>
  </si>
  <si>
    <t xml:space="preserve"> 702- 737</t>
  </si>
  <si>
    <t xml:space="preserve"> 737- 772</t>
  </si>
  <si>
    <t xml:space="preserve"> 772- 807</t>
  </si>
  <si>
    <t xml:space="preserve"> 807- 842</t>
  </si>
  <si>
    <t xml:space="preserve"> 842- 877</t>
  </si>
  <si>
    <t xml:space="preserve"> 877- 912</t>
  </si>
  <si>
    <t xml:space="preserve"> 912- 947</t>
  </si>
  <si>
    <t xml:space="preserve"> 947- 982</t>
  </si>
  <si>
    <t>&gt;982</t>
  </si>
  <si>
    <t>Frequency table for Reimbursed</t>
  </si>
  <si>
    <t xml:space="preserve"> 2- 32</t>
  </si>
  <si>
    <t xml:space="preserve"> 32- 62</t>
  </si>
  <si>
    <t xml:space="preserve"> 62- 92</t>
  </si>
  <si>
    <t xml:space="preserve"> 92- 122</t>
  </si>
  <si>
    <t xml:space="preserve"> 122- 152</t>
  </si>
  <si>
    <t xml:space="preserve"> 152- 182</t>
  </si>
  <si>
    <t xml:space="preserve"> 182- 212</t>
  </si>
  <si>
    <t xml:space="preserve"> 212- 242</t>
  </si>
  <si>
    <t>&gt;242</t>
  </si>
  <si>
    <t>Данные по отгрузкам и оплатам</t>
  </si>
  <si>
    <t>Месяц</t>
  </si>
  <si>
    <t>Сумма (т.р.)</t>
  </si>
  <si>
    <t>Оплачено (т.р.)</t>
  </si>
  <si>
    <t>Апрель</t>
  </si>
  <si>
    <t>Июнь</t>
  </si>
  <si>
    <t>Март</t>
  </si>
  <si>
    <t>Май</t>
  </si>
  <si>
    <t>Филиал_1</t>
  </si>
  <si>
    <t>Филиал_2</t>
  </si>
  <si>
    <t>Филиал_3</t>
  </si>
  <si>
    <t>Филиал_4</t>
  </si>
  <si>
    <t>Филиал_5</t>
  </si>
  <si>
    <t>Филиал_6</t>
  </si>
  <si>
    <t>Филиал_7</t>
  </si>
  <si>
    <t>Галантерея</t>
  </si>
  <si>
    <t>Текстиль</t>
  </si>
  <si>
    <t>Парфюмерия</t>
  </si>
  <si>
    <t>Филиалы</t>
  </si>
  <si>
    <t>Категория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</si>
</sst>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4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0" fontId="2" fillId="0" borderId="0" xfId="0" applyFont="1"/>
    <xf numFmtId="16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workbookViewId="0">
      <selection activeCell="G8" sqref="G8"/>
    </sheetView>
  </sheetViews>
  <sheetFormatPr defaultRowHeight="12.75" x14ac:dyDescent="0.2"/>
  <cols>
    <col min="1" max="1" width="17.28515625" style="3" customWidth="1"/>
    <col min="3" max="3" width="16.28515625" customWidth="1"/>
    <col min="4" max="4" width="17.140625" customWidth="1"/>
    <col min="5" max="5" width="21.140625" customWidth="1"/>
  </cols>
  <sheetData>
    <row r="1" spans="1:5" x14ac:dyDescent="0.2">
      <c r="A1" s="2" t="s">
        <v>112</v>
      </c>
    </row>
    <row r="3" spans="1:5" x14ac:dyDescent="0.2">
      <c r="A3" s="9" t="s">
        <v>130</v>
      </c>
      <c r="B3" s="9" t="s">
        <v>113</v>
      </c>
      <c r="C3" s="9" t="s">
        <v>131</v>
      </c>
      <c r="D3" s="9" t="s">
        <v>114</v>
      </c>
      <c r="E3" s="9" t="s">
        <v>115</v>
      </c>
    </row>
    <row r="4" spans="1:5" x14ac:dyDescent="0.2">
      <c r="A4" s="7" t="s">
        <v>120</v>
      </c>
      <c r="B4" s="1" t="s">
        <v>116</v>
      </c>
      <c r="C4" s="8" t="s">
        <v>127</v>
      </c>
      <c r="D4" s="6">
        <v>56</v>
      </c>
      <c r="E4" s="6">
        <v>26</v>
      </c>
    </row>
    <row r="5" spans="1:5" x14ac:dyDescent="0.2">
      <c r="A5" s="7" t="s">
        <v>120</v>
      </c>
      <c r="B5" s="1" t="s">
        <v>116</v>
      </c>
      <c r="C5" s="8" t="s">
        <v>128</v>
      </c>
      <c r="D5" s="6">
        <v>355</v>
      </c>
      <c r="E5" s="6">
        <v>2106</v>
      </c>
    </row>
    <row r="6" spans="1:5" x14ac:dyDescent="0.2">
      <c r="A6" s="7" t="s">
        <v>120</v>
      </c>
      <c r="B6" s="1" t="s">
        <v>116</v>
      </c>
      <c r="C6" s="8" t="s">
        <v>129</v>
      </c>
      <c r="D6" s="6">
        <v>134</v>
      </c>
      <c r="E6" s="6">
        <v>1651</v>
      </c>
    </row>
    <row r="7" spans="1:5" x14ac:dyDescent="0.2">
      <c r="A7" s="7" t="s">
        <v>120</v>
      </c>
      <c r="B7" s="1" t="s">
        <v>116</v>
      </c>
      <c r="C7" s="1" t="s">
        <v>129</v>
      </c>
      <c r="D7" s="6">
        <v>219</v>
      </c>
      <c r="E7" s="6">
        <v>1963</v>
      </c>
    </row>
    <row r="8" spans="1:5" x14ac:dyDescent="0.2">
      <c r="A8" s="7" t="s">
        <v>121</v>
      </c>
      <c r="B8" s="1" t="s">
        <v>116</v>
      </c>
      <c r="C8" s="1" t="s">
        <v>128</v>
      </c>
      <c r="D8" s="6">
        <v>659</v>
      </c>
      <c r="E8" s="6">
        <v>7033</v>
      </c>
    </row>
    <row r="9" spans="1:5" x14ac:dyDescent="0.2">
      <c r="A9" s="3" t="s">
        <v>121</v>
      </c>
      <c r="B9" s="1" t="s">
        <v>116</v>
      </c>
      <c r="C9" s="1" t="s">
        <v>127</v>
      </c>
      <c r="D9" s="6">
        <v>97</v>
      </c>
      <c r="E9" s="6">
        <v>611</v>
      </c>
    </row>
    <row r="10" spans="1:5" x14ac:dyDescent="0.2">
      <c r="A10" s="3" t="s">
        <v>121</v>
      </c>
      <c r="B10" s="1" t="s">
        <v>116</v>
      </c>
      <c r="C10" s="1" t="s">
        <v>129</v>
      </c>
      <c r="D10" s="6">
        <v>254</v>
      </c>
      <c r="E10" s="6">
        <v>1742</v>
      </c>
    </row>
    <row r="11" spans="1:5" x14ac:dyDescent="0.2">
      <c r="A11" s="3" t="s">
        <v>121</v>
      </c>
      <c r="B11" s="1" t="s">
        <v>116</v>
      </c>
      <c r="C11" s="1" t="s">
        <v>128</v>
      </c>
      <c r="D11" s="6">
        <v>676</v>
      </c>
      <c r="E11" s="6">
        <v>8697</v>
      </c>
    </row>
    <row r="12" spans="1:5" x14ac:dyDescent="0.2">
      <c r="A12" s="7" t="s">
        <v>122</v>
      </c>
      <c r="B12" s="1" t="s">
        <v>116</v>
      </c>
      <c r="C12" s="1" t="s">
        <v>127</v>
      </c>
      <c r="D12" s="6">
        <v>90</v>
      </c>
      <c r="E12" s="6">
        <v>1079</v>
      </c>
    </row>
    <row r="13" spans="1:5" x14ac:dyDescent="0.2">
      <c r="A13" s="7" t="s">
        <v>122</v>
      </c>
      <c r="B13" s="1" t="s">
        <v>116</v>
      </c>
      <c r="C13" s="1" t="s">
        <v>128</v>
      </c>
      <c r="D13" s="6">
        <v>615</v>
      </c>
      <c r="E13" s="6">
        <v>7904</v>
      </c>
    </row>
    <row r="14" spans="1:5" x14ac:dyDescent="0.2">
      <c r="A14" s="7" t="s">
        <v>122</v>
      </c>
      <c r="B14" s="1" t="s">
        <v>116</v>
      </c>
      <c r="C14" s="1" t="s">
        <v>128</v>
      </c>
      <c r="D14" s="6">
        <v>318</v>
      </c>
      <c r="E14" s="6">
        <v>4043</v>
      </c>
    </row>
    <row r="15" spans="1:5" x14ac:dyDescent="0.2">
      <c r="A15" s="7" t="s">
        <v>122</v>
      </c>
      <c r="B15" s="1" t="s">
        <v>116</v>
      </c>
      <c r="C15" s="1" t="s">
        <v>128</v>
      </c>
      <c r="D15" s="6">
        <v>727</v>
      </c>
      <c r="E15" s="6">
        <v>273</v>
      </c>
    </row>
    <row r="16" spans="1:5" x14ac:dyDescent="0.2">
      <c r="A16" s="3" t="s">
        <v>123</v>
      </c>
      <c r="B16" s="1" t="s">
        <v>116</v>
      </c>
      <c r="C16" s="1" t="s">
        <v>128</v>
      </c>
      <c r="D16" s="6">
        <v>832</v>
      </c>
      <c r="E16" s="6">
        <v>9802</v>
      </c>
    </row>
    <row r="17" spans="1:5" x14ac:dyDescent="0.2">
      <c r="A17" s="3" t="s">
        <v>123</v>
      </c>
      <c r="B17" s="1" t="s">
        <v>116</v>
      </c>
      <c r="C17" s="1" t="s">
        <v>127</v>
      </c>
      <c r="D17" s="6">
        <v>65</v>
      </c>
      <c r="E17" s="6">
        <v>221</v>
      </c>
    </row>
    <row r="18" spans="1:5" x14ac:dyDescent="0.2">
      <c r="A18" s="7" t="s">
        <v>123</v>
      </c>
      <c r="B18" s="1" t="s">
        <v>116</v>
      </c>
      <c r="C18" s="1" t="s">
        <v>129</v>
      </c>
      <c r="D18" s="6">
        <v>151</v>
      </c>
      <c r="E18" s="6">
        <v>416</v>
      </c>
    </row>
    <row r="19" spans="1:5" x14ac:dyDescent="0.2">
      <c r="A19" s="3" t="s">
        <v>124</v>
      </c>
      <c r="B19" s="1" t="s">
        <v>116</v>
      </c>
      <c r="C19" s="1" t="s">
        <v>127</v>
      </c>
      <c r="D19" s="6">
        <v>41</v>
      </c>
      <c r="E19" s="6">
        <v>429</v>
      </c>
    </row>
    <row r="20" spans="1:5" x14ac:dyDescent="0.2">
      <c r="A20" s="3" t="s">
        <v>124</v>
      </c>
      <c r="B20" s="1" t="s">
        <v>116</v>
      </c>
      <c r="C20" s="1" t="s">
        <v>127</v>
      </c>
      <c r="D20" s="6">
        <v>61</v>
      </c>
      <c r="E20" s="6">
        <v>325</v>
      </c>
    </row>
    <row r="21" spans="1:5" x14ac:dyDescent="0.2">
      <c r="A21" s="3" t="s">
        <v>124</v>
      </c>
      <c r="B21" s="1" t="s">
        <v>116</v>
      </c>
      <c r="C21" s="1" t="s">
        <v>128</v>
      </c>
      <c r="D21" s="6">
        <v>554</v>
      </c>
      <c r="E21" s="6">
        <v>7111</v>
      </c>
    </row>
    <row r="22" spans="1:5" x14ac:dyDescent="0.2">
      <c r="A22" s="3" t="s">
        <v>124</v>
      </c>
      <c r="B22" s="1" t="s">
        <v>116</v>
      </c>
      <c r="C22" s="1" t="s">
        <v>127</v>
      </c>
      <c r="D22" s="6">
        <v>124</v>
      </c>
      <c r="E22" s="6">
        <v>845</v>
      </c>
    </row>
    <row r="23" spans="1:5" x14ac:dyDescent="0.2">
      <c r="A23" s="7" t="s">
        <v>124</v>
      </c>
      <c r="B23" s="1" t="s">
        <v>116</v>
      </c>
      <c r="C23" s="1" t="s">
        <v>128</v>
      </c>
      <c r="D23" s="6">
        <v>794</v>
      </c>
      <c r="E23" s="6">
        <v>10231</v>
      </c>
    </row>
    <row r="24" spans="1:5" x14ac:dyDescent="0.2">
      <c r="A24" s="3" t="s">
        <v>125</v>
      </c>
      <c r="B24" s="1" t="s">
        <v>116</v>
      </c>
      <c r="C24" s="1" t="s">
        <v>129</v>
      </c>
      <c r="D24" s="6">
        <v>228</v>
      </c>
      <c r="E24" s="6">
        <v>1014</v>
      </c>
    </row>
    <row r="25" spans="1:5" x14ac:dyDescent="0.2">
      <c r="A25" s="3" t="s">
        <v>125</v>
      </c>
      <c r="B25" s="1" t="s">
        <v>116</v>
      </c>
      <c r="C25" s="1" t="s">
        <v>127</v>
      </c>
      <c r="D25" s="6">
        <v>56</v>
      </c>
      <c r="E25" s="6">
        <v>325</v>
      </c>
    </row>
    <row r="26" spans="1:5" x14ac:dyDescent="0.2">
      <c r="A26" s="3" t="s">
        <v>125</v>
      </c>
      <c r="B26" s="1" t="s">
        <v>116</v>
      </c>
      <c r="C26" s="1" t="s">
        <v>127</v>
      </c>
      <c r="D26" s="6">
        <v>83</v>
      </c>
      <c r="E26" s="6">
        <v>429</v>
      </c>
    </row>
    <row r="27" spans="1:5" x14ac:dyDescent="0.2">
      <c r="A27" s="3" t="s">
        <v>125</v>
      </c>
      <c r="B27" s="1" t="s">
        <v>116</v>
      </c>
      <c r="C27" s="1" t="s">
        <v>129</v>
      </c>
      <c r="D27" s="6">
        <v>192</v>
      </c>
      <c r="E27" s="6">
        <v>2405</v>
      </c>
    </row>
    <row r="28" spans="1:5" x14ac:dyDescent="0.2">
      <c r="A28" s="7" t="s">
        <v>125</v>
      </c>
      <c r="B28" s="1" t="s">
        <v>116</v>
      </c>
      <c r="C28" s="1" t="s">
        <v>127</v>
      </c>
      <c r="D28" s="6">
        <v>36</v>
      </c>
      <c r="E28" s="6">
        <v>182</v>
      </c>
    </row>
    <row r="29" spans="1:5" x14ac:dyDescent="0.2">
      <c r="A29" s="3" t="s">
        <v>126</v>
      </c>
      <c r="B29" s="1" t="s">
        <v>116</v>
      </c>
      <c r="C29" s="1" t="s">
        <v>127</v>
      </c>
      <c r="D29" s="6">
        <v>75</v>
      </c>
      <c r="E29" s="6">
        <v>793</v>
      </c>
    </row>
    <row r="30" spans="1:5" x14ac:dyDescent="0.2">
      <c r="A30" s="3" t="s">
        <v>126</v>
      </c>
      <c r="B30" s="1" t="s">
        <v>116</v>
      </c>
      <c r="C30" s="1" t="s">
        <v>128</v>
      </c>
      <c r="D30" s="6">
        <v>765</v>
      </c>
      <c r="E30" s="6">
        <v>9854</v>
      </c>
    </row>
    <row r="31" spans="1:5" x14ac:dyDescent="0.2">
      <c r="A31" s="3" t="s">
        <v>126</v>
      </c>
      <c r="B31" s="1" t="s">
        <v>116</v>
      </c>
      <c r="C31" s="1" t="s">
        <v>128</v>
      </c>
      <c r="D31" s="6">
        <v>818</v>
      </c>
      <c r="E31" s="6">
        <v>10543</v>
      </c>
    </row>
    <row r="32" spans="1:5" x14ac:dyDescent="0.2">
      <c r="A32" s="3" t="s">
        <v>126</v>
      </c>
      <c r="B32" s="1" t="s">
        <v>116</v>
      </c>
      <c r="C32" s="1" t="s">
        <v>128</v>
      </c>
      <c r="D32" s="6">
        <v>430</v>
      </c>
      <c r="E32" s="6">
        <v>546</v>
      </c>
    </row>
    <row r="33" spans="1:5" x14ac:dyDescent="0.2">
      <c r="A33" s="3" t="s">
        <v>120</v>
      </c>
      <c r="B33" s="1" t="s">
        <v>117</v>
      </c>
      <c r="C33" s="1" t="s">
        <v>128</v>
      </c>
      <c r="D33" s="6">
        <v>998</v>
      </c>
      <c r="E33" s="6">
        <v>12883</v>
      </c>
    </row>
    <row r="34" spans="1:5" x14ac:dyDescent="0.2">
      <c r="A34" s="3" t="s">
        <v>120</v>
      </c>
      <c r="B34" s="1" t="s">
        <v>117</v>
      </c>
      <c r="C34" s="1" t="s">
        <v>129</v>
      </c>
      <c r="D34" s="6">
        <v>107</v>
      </c>
      <c r="E34" s="6">
        <v>1170</v>
      </c>
    </row>
    <row r="35" spans="1:5" x14ac:dyDescent="0.2">
      <c r="A35" s="3" t="s">
        <v>120</v>
      </c>
      <c r="B35" s="1" t="s">
        <v>117</v>
      </c>
      <c r="C35" s="1" t="s">
        <v>129</v>
      </c>
      <c r="D35" s="6">
        <v>215</v>
      </c>
      <c r="E35" s="6">
        <v>1976</v>
      </c>
    </row>
    <row r="36" spans="1:5" x14ac:dyDescent="0.2">
      <c r="A36" s="3" t="s">
        <v>120</v>
      </c>
      <c r="B36" s="1" t="s">
        <v>117</v>
      </c>
      <c r="C36" s="1" t="s">
        <v>127</v>
      </c>
      <c r="D36" s="6">
        <v>83</v>
      </c>
      <c r="E36" s="6">
        <v>988</v>
      </c>
    </row>
    <row r="37" spans="1:5" x14ac:dyDescent="0.2">
      <c r="A37" s="3" t="s">
        <v>121</v>
      </c>
      <c r="B37" s="1" t="s">
        <v>117</v>
      </c>
      <c r="C37" s="1" t="s">
        <v>128</v>
      </c>
      <c r="D37" s="6">
        <v>645</v>
      </c>
      <c r="E37" s="6">
        <v>8294</v>
      </c>
    </row>
    <row r="38" spans="1:5" x14ac:dyDescent="0.2">
      <c r="A38" s="3" t="s">
        <v>121</v>
      </c>
      <c r="B38" s="1" t="s">
        <v>117</v>
      </c>
      <c r="C38" s="1" t="s">
        <v>129</v>
      </c>
      <c r="D38" s="6">
        <v>149</v>
      </c>
      <c r="E38" s="6">
        <v>1846</v>
      </c>
    </row>
    <row r="39" spans="1:5" x14ac:dyDescent="0.2">
      <c r="A39" s="3" t="s">
        <v>121</v>
      </c>
      <c r="B39" s="1" t="s">
        <v>117</v>
      </c>
      <c r="C39" s="1" t="s">
        <v>128</v>
      </c>
      <c r="D39" s="6">
        <v>776</v>
      </c>
      <c r="E39" s="6">
        <v>9997</v>
      </c>
    </row>
    <row r="40" spans="1:5" x14ac:dyDescent="0.2">
      <c r="A40" s="3" t="s">
        <v>121</v>
      </c>
      <c r="B40" s="1" t="s">
        <v>117</v>
      </c>
      <c r="C40" s="1" t="s">
        <v>129</v>
      </c>
      <c r="D40" s="6">
        <v>79</v>
      </c>
      <c r="E40" s="6">
        <v>299</v>
      </c>
    </row>
    <row r="41" spans="1:5" x14ac:dyDescent="0.2">
      <c r="A41" s="3" t="s">
        <v>121</v>
      </c>
      <c r="B41" s="1" t="s">
        <v>117</v>
      </c>
      <c r="C41" s="1" t="s">
        <v>129</v>
      </c>
      <c r="D41" s="6">
        <v>181</v>
      </c>
      <c r="E41" s="6">
        <v>1885</v>
      </c>
    </row>
    <row r="42" spans="1:5" x14ac:dyDescent="0.2">
      <c r="A42" s="3" t="s">
        <v>121</v>
      </c>
      <c r="B42" s="1" t="s">
        <v>117</v>
      </c>
      <c r="C42" s="1" t="s">
        <v>128</v>
      </c>
      <c r="D42" s="6">
        <v>677</v>
      </c>
      <c r="E42" s="6">
        <v>7150</v>
      </c>
    </row>
    <row r="43" spans="1:5" x14ac:dyDescent="0.2">
      <c r="A43" s="3" t="s">
        <v>121</v>
      </c>
      <c r="B43" s="1" t="s">
        <v>117</v>
      </c>
      <c r="C43" s="1" t="s">
        <v>128</v>
      </c>
      <c r="D43" s="6">
        <v>719</v>
      </c>
      <c r="E43" s="6">
        <v>9256</v>
      </c>
    </row>
    <row r="44" spans="1:5" x14ac:dyDescent="0.2">
      <c r="A44" s="3" t="s">
        <v>121</v>
      </c>
      <c r="B44" s="1" t="s">
        <v>117</v>
      </c>
      <c r="C44" s="1" t="s">
        <v>129</v>
      </c>
      <c r="D44" s="6">
        <v>125</v>
      </c>
      <c r="E44" s="6">
        <v>1534</v>
      </c>
    </row>
    <row r="45" spans="1:5" x14ac:dyDescent="0.2">
      <c r="A45" s="3" t="s">
        <v>121</v>
      </c>
      <c r="B45" s="1" t="s">
        <v>117</v>
      </c>
      <c r="C45" s="1" t="s">
        <v>127</v>
      </c>
      <c r="D45" s="6">
        <v>75</v>
      </c>
      <c r="E45" s="6">
        <v>26</v>
      </c>
    </row>
    <row r="46" spans="1:5" x14ac:dyDescent="0.2">
      <c r="A46" s="3" t="s">
        <v>122</v>
      </c>
      <c r="B46" s="1" t="s">
        <v>117</v>
      </c>
      <c r="C46" s="1" t="s">
        <v>127</v>
      </c>
      <c r="D46" s="6">
        <v>134</v>
      </c>
      <c r="E46" s="6">
        <v>1651</v>
      </c>
    </row>
    <row r="47" spans="1:5" x14ac:dyDescent="0.2">
      <c r="A47" s="3" t="s">
        <v>122</v>
      </c>
      <c r="B47" s="1" t="s">
        <v>117</v>
      </c>
      <c r="C47" s="1" t="s">
        <v>128</v>
      </c>
      <c r="D47" s="6">
        <v>807</v>
      </c>
      <c r="E47" s="6">
        <v>10400</v>
      </c>
    </row>
    <row r="48" spans="1:5" x14ac:dyDescent="0.2">
      <c r="A48" s="3" t="s">
        <v>123</v>
      </c>
      <c r="B48" s="1" t="s">
        <v>117</v>
      </c>
      <c r="C48" s="1" t="s">
        <v>129</v>
      </c>
      <c r="D48" s="6">
        <v>148</v>
      </c>
      <c r="E48" s="6">
        <v>1833</v>
      </c>
    </row>
    <row r="49" spans="1:5" x14ac:dyDescent="0.2">
      <c r="A49" s="3" t="s">
        <v>123</v>
      </c>
      <c r="B49" s="1" t="s">
        <v>117</v>
      </c>
      <c r="C49" s="1" t="s">
        <v>128</v>
      </c>
      <c r="D49" s="6">
        <v>492</v>
      </c>
      <c r="E49" s="6">
        <v>6305</v>
      </c>
    </row>
    <row r="50" spans="1:5" x14ac:dyDescent="0.2">
      <c r="A50" s="3" t="s">
        <v>123</v>
      </c>
      <c r="B50" s="1" t="s">
        <v>117</v>
      </c>
      <c r="C50" s="1" t="s">
        <v>128</v>
      </c>
      <c r="D50" s="6">
        <v>955</v>
      </c>
      <c r="E50" s="6">
        <v>12324</v>
      </c>
    </row>
    <row r="51" spans="1:5" x14ac:dyDescent="0.2">
      <c r="A51" s="3" t="s">
        <v>123</v>
      </c>
      <c r="B51" s="1" t="s">
        <v>117</v>
      </c>
      <c r="C51" s="1" t="s">
        <v>128</v>
      </c>
      <c r="D51" s="6">
        <v>378</v>
      </c>
      <c r="E51" s="6">
        <v>4823</v>
      </c>
    </row>
    <row r="52" spans="1:5" x14ac:dyDescent="0.2">
      <c r="A52" s="3" t="s">
        <v>123</v>
      </c>
      <c r="B52" s="1" t="s">
        <v>117</v>
      </c>
      <c r="C52" s="1" t="s">
        <v>127</v>
      </c>
      <c r="D52" s="6">
        <v>107</v>
      </c>
      <c r="E52" s="6">
        <v>715</v>
      </c>
    </row>
    <row r="53" spans="1:5" x14ac:dyDescent="0.2">
      <c r="A53" s="3" t="s">
        <v>123</v>
      </c>
      <c r="B53" s="1" t="s">
        <v>117</v>
      </c>
      <c r="C53" s="1" t="s">
        <v>127</v>
      </c>
      <c r="D53" s="6">
        <v>106</v>
      </c>
      <c r="E53" s="6">
        <v>1287</v>
      </c>
    </row>
    <row r="54" spans="1:5" x14ac:dyDescent="0.2">
      <c r="A54" s="3" t="s">
        <v>123</v>
      </c>
      <c r="B54" s="1" t="s">
        <v>117</v>
      </c>
      <c r="C54" s="1" t="s">
        <v>128</v>
      </c>
      <c r="D54" s="6">
        <v>1003</v>
      </c>
      <c r="E54" s="6">
        <v>12948</v>
      </c>
    </row>
    <row r="55" spans="1:5" x14ac:dyDescent="0.2">
      <c r="A55" s="3" t="s">
        <v>124</v>
      </c>
      <c r="B55" s="1" t="s">
        <v>117</v>
      </c>
      <c r="C55" s="1" t="s">
        <v>129</v>
      </c>
      <c r="D55" s="6">
        <v>192</v>
      </c>
      <c r="E55" s="6">
        <v>1976</v>
      </c>
    </row>
    <row r="56" spans="1:5" x14ac:dyDescent="0.2">
      <c r="A56" s="3" t="s">
        <v>124</v>
      </c>
      <c r="B56" s="1" t="s">
        <v>117</v>
      </c>
      <c r="C56" s="1" t="s">
        <v>127</v>
      </c>
      <c r="D56" s="6">
        <v>129</v>
      </c>
      <c r="E56" s="6">
        <v>1586</v>
      </c>
    </row>
    <row r="57" spans="1:5" x14ac:dyDescent="0.2">
      <c r="A57" s="3" t="s">
        <v>124</v>
      </c>
      <c r="B57" s="1" t="s">
        <v>117</v>
      </c>
      <c r="C57" s="1" t="s">
        <v>128</v>
      </c>
      <c r="D57" s="6">
        <v>372</v>
      </c>
      <c r="E57" s="6">
        <v>4745</v>
      </c>
    </row>
    <row r="58" spans="1:5" x14ac:dyDescent="0.2">
      <c r="A58" s="3" t="s">
        <v>125</v>
      </c>
      <c r="B58" s="1" t="s">
        <v>117</v>
      </c>
      <c r="C58" s="1" t="s">
        <v>129</v>
      </c>
      <c r="D58" s="6">
        <v>197</v>
      </c>
      <c r="E58" s="6">
        <v>2470</v>
      </c>
    </row>
    <row r="59" spans="1:5" x14ac:dyDescent="0.2">
      <c r="A59" s="3" t="s">
        <v>125</v>
      </c>
      <c r="B59" s="1" t="s">
        <v>117</v>
      </c>
      <c r="C59" s="1" t="s">
        <v>127</v>
      </c>
      <c r="D59" s="6">
        <v>35</v>
      </c>
      <c r="E59" s="6">
        <v>286</v>
      </c>
    </row>
    <row r="60" spans="1:5" x14ac:dyDescent="0.2">
      <c r="A60" s="3" t="s">
        <v>120</v>
      </c>
      <c r="B60" s="1" t="s">
        <v>118</v>
      </c>
      <c r="C60" s="1" t="s">
        <v>127</v>
      </c>
      <c r="D60" s="6">
        <v>103</v>
      </c>
      <c r="E60" s="6">
        <v>1248</v>
      </c>
    </row>
    <row r="61" spans="1:5" x14ac:dyDescent="0.2">
      <c r="A61" s="3" t="s">
        <v>120</v>
      </c>
      <c r="B61" s="1" t="s">
        <v>118</v>
      </c>
      <c r="C61" s="1" t="s">
        <v>127</v>
      </c>
      <c r="D61" s="6">
        <v>150</v>
      </c>
      <c r="E61" s="6">
        <v>78</v>
      </c>
    </row>
    <row r="62" spans="1:5" x14ac:dyDescent="0.2">
      <c r="A62" s="3" t="s">
        <v>120</v>
      </c>
      <c r="B62" s="1" t="s">
        <v>118</v>
      </c>
      <c r="C62" s="1" t="s">
        <v>128</v>
      </c>
      <c r="D62" s="6">
        <v>415</v>
      </c>
      <c r="E62" s="6">
        <v>1105</v>
      </c>
    </row>
    <row r="63" spans="1:5" x14ac:dyDescent="0.2">
      <c r="A63" s="3" t="s">
        <v>120</v>
      </c>
      <c r="B63" s="1" t="s">
        <v>118</v>
      </c>
      <c r="C63" s="1" t="s">
        <v>128</v>
      </c>
      <c r="D63" s="6">
        <v>712</v>
      </c>
      <c r="E63" s="6">
        <v>9165</v>
      </c>
    </row>
    <row r="64" spans="1:5" x14ac:dyDescent="0.2">
      <c r="A64" s="3" t="s">
        <v>120</v>
      </c>
      <c r="B64" s="1" t="s">
        <v>118</v>
      </c>
      <c r="C64" s="1" t="s">
        <v>129</v>
      </c>
      <c r="D64" s="6">
        <v>170</v>
      </c>
      <c r="E64" s="6">
        <v>2119</v>
      </c>
    </row>
    <row r="65" spans="1:5" x14ac:dyDescent="0.2">
      <c r="A65" s="3" t="s">
        <v>121</v>
      </c>
      <c r="B65" s="1" t="s">
        <v>118</v>
      </c>
      <c r="C65" s="1" t="s">
        <v>129</v>
      </c>
      <c r="D65" s="6">
        <v>184</v>
      </c>
      <c r="E65" s="6">
        <v>2197</v>
      </c>
    </row>
    <row r="66" spans="1:5" x14ac:dyDescent="0.2">
      <c r="A66" s="3" t="s">
        <v>121</v>
      </c>
      <c r="B66" s="1" t="s">
        <v>118</v>
      </c>
      <c r="C66" s="1" t="s">
        <v>129</v>
      </c>
      <c r="D66" s="6">
        <v>205</v>
      </c>
      <c r="E66" s="6">
        <v>2574</v>
      </c>
    </row>
    <row r="67" spans="1:5" x14ac:dyDescent="0.2">
      <c r="A67" s="3" t="s">
        <v>121</v>
      </c>
      <c r="B67" s="1" t="s">
        <v>118</v>
      </c>
      <c r="C67" s="1" t="s">
        <v>129</v>
      </c>
      <c r="D67" s="6">
        <v>128</v>
      </c>
      <c r="E67" s="6">
        <v>910</v>
      </c>
    </row>
    <row r="68" spans="1:5" x14ac:dyDescent="0.2">
      <c r="A68" s="3" t="s">
        <v>121</v>
      </c>
      <c r="B68" s="1" t="s">
        <v>118</v>
      </c>
      <c r="C68" s="1" t="s">
        <v>128</v>
      </c>
      <c r="D68" s="6">
        <v>387</v>
      </c>
      <c r="E68" s="6">
        <v>3653</v>
      </c>
    </row>
    <row r="69" spans="1:5" x14ac:dyDescent="0.2">
      <c r="A69" s="3" t="s">
        <v>121</v>
      </c>
      <c r="B69" s="1" t="s">
        <v>118</v>
      </c>
      <c r="C69" s="1" t="s">
        <v>127</v>
      </c>
      <c r="D69" s="6">
        <v>69</v>
      </c>
      <c r="E69" s="6">
        <v>806</v>
      </c>
    </row>
    <row r="70" spans="1:5" x14ac:dyDescent="0.2">
      <c r="A70" s="3" t="s">
        <v>121</v>
      </c>
      <c r="B70" s="1" t="s">
        <v>118</v>
      </c>
      <c r="C70" s="1" t="s">
        <v>129</v>
      </c>
      <c r="D70" s="6">
        <v>149</v>
      </c>
      <c r="E70" s="6">
        <v>1846</v>
      </c>
    </row>
    <row r="71" spans="1:5" x14ac:dyDescent="0.2">
      <c r="A71" s="3" t="s">
        <v>121</v>
      </c>
      <c r="B71" s="1" t="s">
        <v>118</v>
      </c>
      <c r="C71" s="1" t="s">
        <v>129</v>
      </c>
      <c r="D71" s="6">
        <v>108</v>
      </c>
      <c r="E71" s="6">
        <v>442</v>
      </c>
    </row>
    <row r="72" spans="1:5" x14ac:dyDescent="0.2">
      <c r="A72" s="3" t="s">
        <v>121</v>
      </c>
      <c r="B72" s="1" t="s">
        <v>118</v>
      </c>
      <c r="C72" s="1" t="s">
        <v>129</v>
      </c>
      <c r="D72" s="6">
        <v>148</v>
      </c>
      <c r="E72" s="6">
        <v>1326</v>
      </c>
    </row>
    <row r="73" spans="1:5" x14ac:dyDescent="0.2">
      <c r="A73" s="3" t="s">
        <v>121</v>
      </c>
      <c r="B73" s="1" t="s">
        <v>118</v>
      </c>
      <c r="C73" s="1" t="s">
        <v>127</v>
      </c>
      <c r="D73" s="6">
        <v>96</v>
      </c>
      <c r="E73" s="6">
        <v>1157</v>
      </c>
    </row>
    <row r="74" spans="1:5" x14ac:dyDescent="0.2">
      <c r="A74" s="3" t="s">
        <v>122</v>
      </c>
      <c r="B74" s="1" t="s">
        <v>118</v>
      </c>
      <c r="C74" s="1" t="s">
        <v>128</v>
      </c>
      <c r="D74" s="6">
        <v>799</v>
      </c>
      <c r="E74" s="6">
        <v>4966</v>
      </c>
    </row>
    <row r="75" spans="1:5" x14ac:dyDescent="0.2">
      <c r="A75" s="3" t="s">
        <v>122</v>
      </c>
      <c r="B75" s="1" t="s">
        <v>118</v>
      </c>
      <c r="C75" s="1" t="s">
        <v>128</v>
      </c>
      <c r="D75" s="6">
        <v>862</v>
      </c>
      <c r="E75" s="6">
        <v>10751</v>
      </c>
    </row>
    <row r="76" spans="1:5" x14ac:dyDescent="0.2">
      <c r="A76" s="3" t="s">
        <v>122</v>
      </c>
      <c r="B76" s="1" t="s">
        <v>118</v>
      </c>
      <c r="C76" s="1" t="s">
        <v>128</v>
      </c>
      <c r="D76" s="6">
        <v>690</v>
      </c>
      <c r="E76" s="6">
        <v>1690</v>
      </c>
    </row>
    <row r="77" spans="1:5" x14ac:dyDescent="0.2">
      <c r="A77" s="3" t="s">
        <v>122</v>
      </c>
      <c r="B77" s="1" t="s">
        <v>118</v>
      </c>
      <c r="C77" s="1" t="s">
        <v>127</v>
      </c>
      <c r="D77" s="6">
        <v>98</v>
      </c>
      <c r="E77" s="6">
        <v>1183</v>
      </c>
    </row>
    <row r="78" spans="1:5" x14ac:dyDescent="0.2">
      <c r="A78" s="3" t="s">
        <v>123</v>
      </c>
      <c r="B78" s="1" t="s">
        <v>118</v>
      </c>
      <c r="C78" s="1" t="s">
        <v>128</v>
      </c>
      <c r="D78" s="6">
        <v>619</v>
      </c>
      <c r="E78" s="6">
        <v>377</v>
      </c>
    </row>
    <row r="79" spans="1:5" x14ac:dyDescent="0.2">
      <c r="A79" s="3" t="s">
        <v>123</v>
      </c>
      <c r="B79" s="1" t="s">
        <v>118</v>
      </c>
      <c r="C79" s="1" t="s">
        <v>129</v>
      </c>
      <c r="D79" s="6">
        <v>177</v>
      </c>
      <c r="E79" s="6">
        <v>273</v>
      </c>
    </row>
    <row r="80" spans="1:5" x14ac:dyDescent="0.2">
      <c r="A80" s="3" t="s">
        <v>123</v>
      </c>
      <c r="B80" s="1" t="s">
        <v>118</v>
      </c>
      <c r="C80" s="1" t="s">
        <v>128</v>
      </c>
      <c r="D80" s="6">
        <v>900</v>
      </c>
      <c r="E80" s="6">
        <v>1235</v>
      </c>
    </row>
    <row r="81" spans="1:5" x14ac:dyDescent="0.2">
      <c r="A81" s="3" t="s">
        <v>123</v>
      </c>
      <c r="B81" s="1" t="s">
        <v>118</v>
      </c>
      <c r="C81" s="1" t="s">
        <v>127</v>
      </c>
      <c r="D81" s="6">
        <v>63</v>
      </c>
      <c r="E81" s="6">
        <v>728</v>
      </c>
    </row>
    <row r="82" spans="1:5" x14ac:dyDescent="0.2">
      <c r="A82" s="3" t="s">
        <v>123</v>
      </c>
      <c r="B82" s="1" t="s">
        <v>118</v>
      </c>
      <c r="C82" s="1" t="s">
        <v>127</v>
      </c>
      <c r="D82" s="6">
        <v>52</v>
      </c>
      <c r="E82" s="6">
        <v>585</v>
      </c>
    </row>
    <row r="83" spans="1:5" x14ac:dyDescent="0.2">
      <c r="A83" s="3" t="s">
        <v>123</v>
      </c>
      <c r="B83" s="1" t="s">
        <v>118</v>
      </c>
      <c r="C83" s="1" t="s">
        <v>129</v>
      </c>
      <c r="D83" s="6">
        <v>170</v>
      </c>
      <c r="E83" s="6">
        <v>2119</v>
      </c>
    </row>
    <row r="84" spans="1:5" x14ac:dyDescent="0.2">
      <c r="A84" s="3" t="s">
        <v>123</v>
      </c>
      <c r="B84" s="1" t="s">
        <v>118</v>
      </c>
      <c r="C84" s="1" t="s">
        <v>127</v>
      </c>
      <c r="D84" s="6">
        <v>99</v>
      </c>
      <c r="E84" s="6">
        <v>1196</v>
      </c>
    </row>
    <row r="85" spans="1:5" x14ac:dyDescent="0.2">
      <c r="A85" s="3" t="s">
        <v>124</v>
      </c>
      <c r="B85" s="1" t="s">
        <v>118</v>
      </c>
      <c r="C85" s="1" t="s">
        <v>127</v>
      </c>
      <c r="D85" s="6">
        <v>73</v>
      </c>
      <c r="E85" s="6">
        <v>598</v>
      </c>
    </row>
    <row r="86" spans="1:5" x14ac:dyDescent="0.2">
      <c r="A86" s="3" t="s">
        <v>124</v>
      </c>
      <c r="B86" s="1" t="s">
        <v>118</v>
      </c>
      <c r="C86" s="1" t="s">
        <v>127</v>
      </c>
      <c r="D86" s="6">
        <v>71</v>
      </c>
      <c r="E86" s="6">
        <v>832</v>
      </c>
    </row>
    <row r="87" spans="1:5" x14ac:dyDescent="0.2">
      <c r="A87" s="3" t="s">
        <v>124</v>
      </c>
      <c r="B87" s="1" t="s">
        <v>118</v>
      </c>
      <c r="C87" s="1" t="s">
        <v>127</v>
      </c>
      <c r="D87" s="6">
        <v>109</v>
      </c>
      <c r="E87" s="6">
        <v>1287</v>
      </c>
    </row>
    <row r="88" spans="1:5" x14ac:dyDescent="0.2">
      <c r="A88" s="3" t="s">
        <v>125</v>
      </c>
      <c r="B88" s="1" t="s">
        <v>118</v>
      </c>
      <c r="C88" s="1" t="s">
        <v>128</v>
      </c>
      <c r="D88" s="6">
        <v>408</v>
      </c>
      <c r="E88" s="6">
        <v>1248</v>
      </c>
    </row>
    <row r="89" spans="1:5" x14ac:dyDescent="0.2">
      <c r="A89" s="3" t="s">
        <v>125</v>
      </c>
      <c r="B89" s="1" t="s">
        <v>118</v>
      </c>
      <c r="C89" s="1" t="s">
        <v>128</v>
      </c>
      <c r="D89" s="6">
        <v>868</v>
      </c>
      <c r="E89" s="6">
        <v>11193</v>
      </c>
    </row>
    <row r="90" spans="1:5" x14ac:dyDescent="0.2">
      <c r="A90" s="3" t="s">
        <v>126</v>
      </c>
      <c r="B90" s="1" t="s">
        <v>118</v>
      </c>
      <c r="C90" s="1" t="s">
        <v>129</v>
      </c>
      <c r="D90" s="6">
        <v>190</v>
      </c>
      <c r="E90" s="6">
        <v>2379</v>
      </c>
    </row>
    <row r="91" spans="1:5" x14ac:dyDescent="0.2">
      <c r="A91" s="3" t="s">
        <v>126</v>
      </c>
      <c r="B91" s="1" t="s">
        <v>118</v>
      </c>
      <c r="C91" s="1" t="s">
        <v>128</v>
      </c>
      <c r="D91" s="6">
        <v>469</v>
      </c>
      <c r="E91" s="6">
        <v>2327</v>
      </c>
    </row>
    <row r="92" spans="1:5" x14ac:dyDescent="0.2">
      <c r="A92" s="3" t="s">
        <v>126</v>
      </c>
      <c r="B92" s="1" t="s">
        <v>118</v>
      </c>
      <c r="C92" s="1" t="s">
        <v>129</v>
      </c>
      <c r="D92" s="6">
        <v>142</v>
      </c>
      <c r="E92" s="6">
        <v>1443</v>
      </c>
    </row>
    <row r="93" spans="1:5" x14ac:dyDescent="0.2">
      <c r="A93" s="3" t="s">
        <v>126</v>
      </c>
      <c r="B93" s="1" t="s">
        <v>118</v>
      </c>
      <c r="C93" s="1" t="s">
        <v>128</v>
      </c>
      <c r="D93" s="6">
        <v>817</v>
      </c>
      <c r="E93" s="6">
        <v>10530</v>
      </c>
    </row>
    <row r="94" spans="1:5" x14ac:dyDescent="0.2">
      <c r="A94" s="3" t="s">
        <v>126</v>
      </c>
      <c r="B94" s="1" t="s">
        <v>118</v>
      </c>
      <c r="C94" s="1" t="s">
        <v>127</v>
      </c>
      <c r="D94" s="6">
        <v>33</v>
      </c>
      <c r="E94" s="6">
        <v>260</v>
      </c>
    </row>
    <row r="95" spans="1:5" x14ac:dyDescent="0.2">
      <c r="A95" s="3" t="s">
        <v>120</v>
      </c>
      <c r="B95" s="1" t="s">
        <v>119</v>
      </c>
      <c r="C95" s="1" t="s">
        <v>129</v>
      </c>
      <c r="D95" s="6">
        <v>179</v>
      </c>
      <c r="E95" s="6">
        <v>1807</v>
      </c>
    </row>
    <row r="96" spans="1:5" x14ac:dyDescent="0.2">
      <c r="A96" s="3" t="s">
        <v>120</v>
      </c>
      <c r="B96" s="1" t="s">
        <v>119</v>
      </c>
      <c r="C96" s="1" t="s">
        <v>127</v>
      </c>
      <c r="D96" s="6">
        <v>53</v>
      </c>
      <c r="E96" s="6">
        <v>598</v>
      </c>
    </row>
    <row r="97" spans="1:5" x14ac:dyDescent="0.2">
      <c r="A97" s="3" t="s">
        <v>121</v>
      </c>
      <c r="B97" s="1" t="s">
        <v>119</v>
      </c>
      <c r="C97" s="1" t="s">
        <v>127</v>
      </c>
      <c r="D97" s="6">
        <v>94</v>
      </c>
      <c r="E97" s="6">
        <v>104</v>
      </c>
    </row>
    <row r="98" spans="1:5" x14ac:dyDescent="0.2">
      <c r="A98" s="3" t="s">
        <v>121</v>
      </c>
      <c r="B98" s="1" t="s">
        <v>119</v>
      </c>
      <c r="C98" s="1" t="s">
        <v>127</v>
      </c>
      <c r="D98" s="6">
        <v>103</v>
      </c>
      <c r="E98" s="6">
        <v>1144</v>
      </c>
    </row>
    <row r="99" spans="1:5" x14ac:dyDescent="0.2">
      <c r="A99" s="3" t="s">
        <v>121</v>
      </c>
      <c r="B99" s="1" t="s">
        <v>119</v>
      </c>
      <c r="C99" s="1" t="s">
        <v>127</v>
      </c>
      <c r="D99" s="6">
        <v>79</v>
      </c>
      <c r="E99" s="6">
        <v>936</v>
      </c>
    </row>
    <row r="100" spans="1:5" x14ac:dyDescent="0.2">
      <c r="A100" s="3" t="s">
        <v>121</v>
      </c>
      <c r="B100" s="1" t="s">
        <v>119</v>
      </c>
      <c r="C100" s="1" t="s">
        <v>128</v>
      </c>
      <c r="D100" s="6">
        <v>607</v>
      </c>
      <c r="E100" s="6">
        <v>416</v>
      </c>
    </row>
    <row r="101" spans="1:5" x14ac:dyDescent="0.2">
      <c r="A101" s="3" t="s">
        <v>121</v>
      </c>
      <c r="B101" s="1" t="s">
        <v>119</v>
      </c>
      <c r="C101" s="1" t="s">
        <v>129</v>
      </c>
      <c r="D101" s="6">
        <v>190</v>
      </c>
      <c r="E101" s="6">
        <v>2379</v>
      </c>
    </row>
    <row r="102" spans="1:5" x14ac:dyDescent="0.2">
      <c r="A102" s="3" t="s">
        <v>121</v>
      </c>
      <c r="B102" s="1" t="s">
        <v>119</v>
      </c>
      <c r="C102" s="1" t="s">
        <v>129</v>
      </c>
      <c r="D102" s="6">
        <v>218</v>
      </c>
      <c r="E102" s="6">
        <v>2743</v>
      </c>
    </row>
    <row r="103" spans="1:5" x14ac:dyDescent="0.2">
      <c r="A103" s="3" t="s">
        <v>122</v>
      </c>
      <c r="B103" s="1" t="s">
        <v>119</v>
      </c>
      <c r="C103" s="1" t="s">
        <v>129</v>
      </c>
      <c r="D103" s="6">
        <v>130</v>
      </c>
      <c r="E103" s="6">
        <v>1599</v>
      </c>
    </row>
    <row r="104" spans="1:5" x14ac:dyDescent="0.2">
      <c r="A104" s="3" t="s">
        <v>122</v>
      </c>
      <c r="B104" s="1" t="s">
        <v>119</v>
      </c>
      <c r="C104" s="1" t="s">
        <v>129</v>
      </c>
      <c r="D104" s="6">
        <v>159</v>
      </c>
      <c r="E104" s="6">
        <v>1976</v>
      </c>
    </row>
    <row r="105" spans="1:5" x14ac:dyDescent="0.2">
      <c r="A105" s="3" t="s">
        <v>122</v>
      </c>
      <c r="B105" s="1" t="s">
        <v>119</v>
      </c>
      <c r="C105" s="1" t="s">
        <v>127</v>
      </c>
      <c r="D105" s="6">
        <v>59</v>
      </c>
      <c r="E105" s="6">
        <v>676</v>
      </c>
    </row>
    <row r="106" spans="1:5" x14ac:dyDescent="0.2">
      <c r="A106" s="3" t="s">
        <v>122</v>
      </c>
      <c r="B106" s="1" t="s">
        <v>119</v>
      </c>
      <c r="C106" s="1" t="s">
        <v>128</v>
      </c>
      <c r="D106" s="6">
        <v>689</v>
      </c>
      <c r="E106" s="6">
        <v>8866</v>
      </c>
    </row>
    <row r="107" spans="1:5" x14ac:dyDescent="0.2">
      <c r="A107" s="3" t="s">
        <v>123</v>
      </c>
      <c r="B107" s="1" t="s">
        <v>119</v>
      </c>
      <c r="C107" s="1" t="s">
        <v>129</v>
      </c>
      <c r="D107" s="6">
        <v>249</v>
      </c>
      <c r="E107" s="6">
        <v>104</v>
      </c>
    </row>
    <row r="108" spans="1:5" x14ac:dyDescent="0.2">
      <c r="A108" s="3" t="s">
        <v>123</v>
      </c>
      <c r="B108" s="1" t="s">
        <v>119</v>
      </c>
      <c r="C108" s="1" t="s">
        <v>128</v>
      </c>
      <c r="D108" s="6">
        <v>402</v>
      </c>
      <c r="E108" s="6">
        <v>3471</v>
      </c>
    </row>
    <row r="109" spans="1:5" x14ac:dyDescent="0.2">
      <c r="A109" s="3" t="s">
        <v>123</v>
      </c>
      <c r="B109" s="1" t="s">
        <v>119</v>
      </c>
      <c r="C109" s="1" t="s">
        <v>127</v>
      </c>
      <c r="D109" s="6">
        <v>94</v>
      </c>
      <c r="E109" s="6">
        <v>1131</v>
      </c>
    </row>
    <row r="110" spans="1:5" x14ac:dyDescent="0.2">
      <c r="A110" s="3" t="s">
        <v>123</v>
      </c>
      <c r="B110" s="1" t="s">
        <v>119</v>
      </c>
      <c r="C110" s="1" t="s">
        <v>127</v>
      </c>
      <c r="D110" s="6">
        <v>86</v>
      </c>
      <c r="E110" s="6">
        <v>1027</v>
      </c>
    </row>
    <row r="111" spans="1:5" x14ac:dyDescent="0.2">
      <c r="A111" s="3" t="s">
        <v>123</v>
      </c>
      <c r="B111" s="1" t="s">
        <v>119</v>
      </c>
      <c r="C111" s="1" t="s">
        <v>129</v>
      </c>
      <c r="D111" s="6">
        <v>196</v>
      </c>
      <c r="E111" s="6">
        <v>1001</v>
      </c>
    </row>
    <row r="112" spans="1:5" x14ac:dyDescent="0.2">
      <c r="A112" s="3" t="s">
        <v>124</v>
      </c>
      <c r="B112" s="1" t="s">
        <v>119</v>
      </c>
      <c r="C112" s="1" t="s">
        <v>128</v>
      </c>
      <c r="D112" s="6">
        <v>779</v>
      </c>
      <c r="E112" s="6">
        <v>10036</v>
      </c>
    </row>
    <row r="113" spans="1:5" x14ac:dyDescent="0.2">
      <c r="A113" s="3" t="s">
        <v>124</v>
      </c>
      <c r="B113" s="1" t="s">
        <v>119</v>
      </c>
      <c r="C113" s="1" t="s">
        <v>129</v>
      </c>
      <c r="D113" s="6">
        <v>234</v>
      </c>
      <c r="E113" s="6">
        <v>1300</v>
      </c>
    </row>
    <row r="114" spans="1:5" x14ac:dyDescent="0.2">
      <c r="A114" s="3" t="s">
        <v>124</v>
      </c>
      <c r="B114" s="1" t="s">
        <v>119</v>
      </c>
      <c r="C114" s="1" t="s">
        <v>129</v>
      </c>
      <c r="D114" s="6">
        <v>242</v>
      </c>
      <c r="E114" s="6">
        <v>1716</v>
      </c>
    </row>
    <row r="115" spans="1:5" x14ac:dyDescent="0.2">
      <c r="A115" s="3" t="s">
        <v>125</v>
      </c>
      <c r="B115" s="1" t="s">
        <v>119</v>
      </c>
      <c r="C115" s="1" t="s">
        <v>127</v>
      </c>
      <c r="D115" s="6">
        <v>119</v>
      </c>
      <c r="E115" s="6">
        <v>1456</v>
      </c>
    </row>
    <row r="116" spans="1:5" x14ac:dyDescent="0.2">
      <c r="A116" s="3" t="s">
        <v>125</v>
      </c>
      <c r="B116" s="1" t="s">
        <v>119</v>
      </c>
      <c r="C116" s="1" t="s">
        <v>127</v>
      </c>
      <c r="D116" s="6">
        <v>78</v>
      </c>
      <c r="E116" s="6">
        <v>923</v>
      </c>
    </row>
    <row r="117" spans="1:5" x14ac:dyDescent="0.2">
      <c r="A117" s="3" t="s">
        <v>125</v>
      </c>
      <c r="B117" s="1" t="s">
        <v>119</v>
      </c>
      <c r="C117" s="1" t="s">
        <v>128</v>
      </c>
      <c r="D117" s="6">
        <v>452</v>
      </c>
      <c r="E117" s="6">
        <v>2600</v>
      </c>
    </row>
    <row r="118" spans="1:5" x14ac:dyDescent="0.2">
      <c r="A118" s="3" t="s">
        <v>126</v>
      </c>
      <c r="B118" s="1" t="s">
        <v>119</v>
      </c>
      <c r="C118" s="1" t="s">
        <v>129</v>
      </c>
      <c r="D118" s="6">
        <v>175</v>
      </c>
      <c r="E118" s="6">
        <v>1222</v>
      </c>
    </row>
    <row r="119" spans="1:5" x14ac:dyDescent="0.2">
      <c r="A119" s="3" t="s">
        <v>126</v>
      </c>
      <c r="B119" s="1" t="s">
        <v>119</v>
      </c>
      <c r="C119" s="1" t="s">
        <v>129</v>
      </c>
      <c r="D119" s="6">
        <v>248</v>
      </c>
      <c r="E119" s="6">
        <v>3107</v>
      </c>
    </row>
    <row r="120" spans="1:5" x14ac:dyDescent="0.2">
      <c r="D120" s="6"/>
      <c r="E120" s="6"/>
    </row>
    <row r="121" spans="1:5" x14ac:dyDescent="0.2">
      <c r="D121" s="6"/>
      <c r="E121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defaultRowHeight="12.75" x14ac:dyDescent="0.2"/>
  <cols>
    <col min="1" max="1" width="9.85546875" bestFit="1" customWidth="1"/>
    <col min="2" max="2" width="8.7109375" style="1" bestFit="1" customWidth="1"/>
  </cols>
  <sheetData>
    <row r="1" spans="1:5" x14ac:dyDescent="0.2">
      <c r="A1" s="5" t="s">
        <v>13</v>
      </c>
    </row>
    <row r="3" spans="1:5" x14ac:dyDescent="0.2">
      <c r="A3" s="1" t="s">
        <v>1</v>
      </c>
      <c r="B3" s="1" t="s">
        <v>0</v>
      </c>
      <c r="C3" s="1" t="s">
        <v>2</v>
      </c>
      <c r="D3" s="1"/>
      <c r="E3" s="1"/>
    </row>
    <row r="4" spans="1:5" x14ac:dyDescent="0.2">
      <c r="A4">
        <f>2</f>
        <v>2</v>
      </c>
      <c r="B4" s="4" t="s">
        <v>14</v>
      </c>
      <c r="C4">
        <f t="array" ref="C4:C13">FREQUENCY(Данные!hhhhh,ккккData!hhhhh_UpLims)</f>
        <v>0</v>
      </c>
    </row>
    <row r="5" spans="1:5" x14ac:dyDescent="0.2">
      <c r="A5">
        <f>32</f>
        <v>32</v>
      </c>
      <c r="B5" s="4" t="s">
        <v>103</v>
      </c>
      <c r="C5">
        <v>0</v>
      </c>
    </row>
    <row r="6" spans="1:5" x14ac:dyDescent="0.2">
      <c r="A6">
        <f>62</f>
        <v>62</v>
      </c>
      <c r="B6" s="4" t="s">
        <v>104</v>
      </c>
      <c r="C6">
        <v>0</v>
      </c>
    </row>
    <row r="7" spans="1:5" x14ac:dyDescent="0.2">
      <c r="A7">
        <f>92</f>
        <v>92</v>
      </c>
      <c r="B7" s="4" t="s">
        <v>105</v>
      </c>
      <c r="C7">
        <v>0</v>
      </c>
    </row>
    <row r="8" spans="1:5" x14ac:dyDescent="0.2">
      <c r="A8">
        <f>122</f>
        <v>122</v>
      </c>
      <c r="B8" s="4" t="s">
        <v>106</v>
      </c>
      <c r="C8">
        <v>0</v>
      </c>
    </row>
    <row r="9" spans="1:5" x14ac:dyDescent="0.2">
      <c r="A9">
        <f>152</f>
        <v>152</v>
      </c>
      <c r="B9" s="4" t="s">
        <v>107</v>
      </c>
      <c r="C9">
        <v>0</v>
      </c>
    </row>
    <row r="10" spans="1:5" x14ac:dyDescent="0.2">
      <c r="A10">
        <f>182</f>
        <v>182</v>
      </c>
      <c r="B10" s="4" t="s">
        <v>108</v>
      </c>
      <c r="C10">
        <v>0</v>
      </c>
    </row>
    <row r="11" spans="1:5" x14ac:dyDescent="0.2">
      <c r="A11">
        <f>212</f>
        <v>212</v>
      </c>
      <c r="B11" s="4" t="s">
        <v>109</v>
      </c>
      <c r="C11">
        <v>0</v>
      </c>
    </row>
    <row r="12" spans="1:5" x14ac:dyDescent="0.2">
      <c r="A12">
        <f>242</f>
        <v>242</v>
      </c>
      <c r="B12" s="4" t="s">
        <v>110</v>
      </c>
      <c r="C12">
        <v>0</v>
      </c>
    </row>
    <row r="13" spans="1:5" x14ac:dyDescent="0.2">
      <c r="B13" s="4" t="s">
        <v>111</v>
      </c>
      <c r="C13"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defaultRowHeight="12.75" x14ac:dyDescent="0.2"/>
  <cols>
    <col min="1" max="1" width="9.85546875" bestFit="1" customWidth="1"/>
    <col min="2" max="2" width="8.7109375" style="1" bestFit="1" customWidth="1"/>
  </cols>
  <sheetData>
    <row r="1" spans="1:5" x14ac:dyDescent="0.2">
      <c r="A1" s="5" t="s">
        <v>102</v>
      </c>
    </row>
    <row r="3" spans="1:5" x14ac:dyDescent="0.2">
      <c r="A3" s="1" t="s">
        <v>1</v>
      </c>
      <c r="B3" s="1" t="s">
        <v>0</v>
      </c>
      <c r="C3" s="1" t="s">
        <v>2</v>
      </c>
      <c r="D3" s="1"/>
      <c r="E3" s="1"/>
    </row>
    <row r="4" spans="1:5" x14ac:dyDescent="0.2">
      <c r="A4">
        <f>2</f>
        <v>2</v>
      </c>
      <c r="B4" s="4" t="s">
        <v>14</v>
      </c>
      <c r="C4">
        <f t="array" ref="C4:C13">FREQUENCY(Данные!Reimbursed,йййData!Reimbursed_UpLims)</f>
        <v>0</v>
      </c>
    </row>
    <row r="5" spans="1:5" x14ac:dyDescent="0.2">
      <c r="A5">
        <f>32</f>
        <v>32</v>
      </c>
      <c r="B5" s="4" t="s">
        <v>103</v>
      </c>
      <c r="C5">
        <v>2</v>
      </c>
    </row>
    <row r="6" spans="1:5" x14ac:dyDescent="0.2">
      <c r="A6">
        <f>62</f>
        <v>62</v>
      </c>
      <c r="B6" s="4" t="s">
        <v>104</v>
      </c>
      <c r="C6">
        <v>0</v>
      </c>
    </row>
    <row r="7" spans="1:5" x14ac:dyDescent="0.2">
      <c r="A7">
        <f>92</f>
        <v>92</v>
      </c>
      <c r="B7" s="4" t="s">
        <v>105</v>
      </c>
      <c r="C7">
        <v>1</v>
      </c>
    </row>
    <row r="8" spans="1:5" x14ac:dyDescent="0.2">
      <c r="A8">
        <f>122</f>
        <v>122</v>
      </c>
      <c r="B8" s="4" t="s">
        <v>106</v>
      </c>
      <c r="C8">
        <v>2</v>
      </c>
    </row>
    <row r="9" spans="1:5" x14ac:dyDescent="0.2">
      <c r="A9">
        <f>152</f>
        <v>152</v>
      </c>
      <c r="B9" s="4" t="s">
        <v>107</v>
      </c>
      <c r="C9">
        <v>0</v>
      </c>
    </row>
    <row r="10" spans="1:5" x14ac:dyDescent="0.2">
      <c r="A10">
        <f>182</f>
        <v>182</v>
      </c>
      <c r="B10" s="4" t="s">
        <v>108</v>
      </c>
      <c r="C10">
        <v>1</v>
      </c>
    </row>
    <row r="11" spans="1:5" x14ac:dyDescent="0.2">
      <c r="A11">
        <f>212</f>
        <v>212</v>
      </c>
      <c r="B11" s="4" t="s">
        <v>109</v>
      </c>
      <c r="C11">
        <v>0</v>
      </c>
    </row>
    <row r="12" spans="1:5" x14ac:dyDescent="0.2">
      <c r="A12">
        <f>242</f>
        <v>242</v>
      </c>
      <c r="B12" s="4" t="s">
        <v>110</v>
      </c>
      <c r="C12">
        <v>1</v>
      </c>
    </row>
    <row r="13" spans="1:5" x14ac:dyDescent="0.2">
      <c r="B13" s="4" t="s">
        <v>111</v>
      </c>
      <c r="C13">
        <v>109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/>
  </sheetViews>
  <sheetFormatPr defaultRowHeight="12.75" x14ac:dyDescent="0.2"/>
  <cols>
    <col min="1" max="1" width="9.85546875" bestFit="1" customWidth="1"/>
    <col min="2" max="2" width="8.7109375" style="1" bestFit="1" customWidth="1"/>
  </cols>
  <sheetData>
    <row r="1" spans="1:5" x14ac:dyDescent="0.2">
      <c r="A1" s="5" t="s">
        <v>102</v>
      </c>
    </row>
    <row r="3" spans="1:5" x14ac:dyDescent="0.2">
      <c r="A3" s="1" t="s">
        <v>1</v>
      </c>
      <c r="B3" s="1" t="s">
        <v>0</v>
      </c>
      <c r="C3" s="1" t="s">
        <v>2</v>
      </c>
      <c r="D3" s="1"/>
      <c r="E3" s="1"/>
    </row>
    <row r="4" spans="1:5" x14ac:dyDescent="0.2">
      <c r="A4">
        <f>2</f>
        <v>2</v>
      </c>
      <c r="B4" s="4" t="s">
        <v>14</v>
      </c>
      <c r="C4">
        <f t="array" ref="C4:C33">FREQUENCY(Данные!Reimbursed,жжжData!Reimbursed_UpLims)</f>
        <v>0</v>
      </c>
    </row>
    <row r="5" spans="1:5" x14ac:dyDescent="0.2">
      <c r="A5">
        <f>37</f>
        <v>37</v>
      </c>
      <c r="B5" s="4" t="s">
        <v>73</v>
      </c>
      <c r="C5">
        <v>2</v>
      </c>
    </row>
    <row r="6" spans="1:5" x14ac:dyDescent="0.2">
      <c r="A6">
        <f>72</f>
        <v>72</v>
      </c>
      <c r="B6" s="4" t="s">
        <v>74</v>
      </c>
      <c r="C6">
        <v>0</v>
      </c>
    </row>
    <row r="7" spans="1:5" x14ac:dyDescent="0.2">
      <c r="A7">
        <f>107</f>
        <v>107</v>
      </c>
      <c r="B7" s="4" t="s">
        <v>75</v>
      </c>
      <c r="C7">
        <v>3</v>
      </c>
    </row>
    <row r="8" spans="1:5" x14ac:dyDescent="0.2">
      <c r="A8">
        <f>142</f>
        <v>142</v>
      </c>
      <c r="B8" s="4" t="s">
        <v>76</v>
      </c>
      <c r="C8">
        <v>0</v>
      </c>
    </row>
    <row r="9" spans="1:5" x14ac:dyDescent="0.2">
      <c r="A9">
        <f>177</f>
        <v>177</v>
      </c>
      <c r="B9" s="4" t="s">
        <v>77</v>
      </c>
      <c r="C9">
        <v>0</v>
      </c>
    </row>
    <row r="10" spans="1:5" x14ac:dyDescent="0.2">
      <c r="A10">
        <f>212</f>
        <v>212</v>
      </c>
      <c r="B10" s="4" t="s">
        <v>78</v>
      </c>
      <c r="C10">
        <v>1</v>
      </c>
    </row>
    <row r="11" spans="1:5" x14ac:dyDescent="0.2">
      <c r="A11">
        <f>247</f>
        <v>247</v>
      </c>
      <c r="B11" s="4" t="s">
        <v>79</v>
      </c>
      <c r="C11">
        <v>1</v>
      </c>
    </row>
    <row r="12" spans="1:5" x14ac:dyDescent="0.2">
      <c r="A12">
        <f>282</f>
        <v>282</v>
      </c>
      <c r="B12" s="4" t="s">
        <v>80</v>
      </c>
      <c r="C12">
        <v>3</v>
      </c>
    </row>
    <row r="13" spans="1:5" x14ac:dyDescent="0.2">
      <c r="A13">
        <f>317</f>
        <v>317</v>
      </c>
      <c r="B13" s="4" t="s">
        <v>81</v>
      </c>
      <c r="C13">
        <v>2</v>
      </c>
    </row>
    <row r="14" spans="1:5" x14ac:dyDescent="0.2">
      <c r="A14">
        <f>352</f>
        <v>352</v>
      </c>
      <c r="B14" s="4" t="s">
        <v>82</v>
      </c>
      <c r="C14">
        <v>2</v>
      </c>
    </row>
    <row r="15" spans="1:5" x14ac:dyDescent="0.2">
      <c r="A15">
        <f>387</f>
        <v>387</v>
      </c>
      <c r="B15" s="4" t="s">
        <v>83</v>
      </c>
      <c r="C15">
        <v>1</v>
      </c>
    </row>
    <row r="16" spans="1:5" x14ac:dyDescent="0.2">
      <c r="A16">
        <f>422</f>
        <v>422</v>
      </c>
      <c r="B16" s="4" t="s">
        <v>84</v>
      </c>
      <c r="C16">
        <v>2</v>
      </c>
    </row>
    <row r="17" spans="1:3" x14ac:dyDescent="0.2">
      <c r="A17">
        <f>457</f>
        <v>457</v>
      </c>
      <c r="B17" s="4" t="s">
        <v>85</v>
      </c>
      <c r="C17">
        <v>3</v>
      </c>
    </row>
    <row r="18" spans="1:3" x14ac:dyDescent="0.2">
      <c r="A18">
        <f>492</f>
        <v>492</v>
      </c>
      <c r="B18" s="4" t="s">
        <v>86</v>
      </c>
      <c r="C18">
        <v>0</v>
      </c>
    </row>
    <row r="19" spans="1:3" x14ac:dyDescent="0.2">
      <c r="A19">
        <f>527</f>
        <v>527</v>
      </c>
      <c r="B19" s="4" t="s">
        <v>87</v>
      </c>
      <c r="C19">
        <v>0</v>
      </c>
    </row>
    <row r="20" spans="1:3" x14ac:dyDescent="0.2">
      <c r="A20">
        <f>562</f>
        <v>562</v>
      </c>
      <c r="B20" s="4" t="s">
        <v>88</v>
      </c>
      <c r="C20">
        <v>1</v>
      </c>
    </row>
    <row r="21" spans="1:3" x14ac:dyDescent="0.2">
      <c r="A21">
        <f>597</f>
        <v>597</v>
      </c>
      <c r="B21" s="4" t="s">
        <v>89</v>
      </c>
      <c r="C21">
        <v>1</v>
      </c>
    </row>
    <row r="22" spans="1:3" x14ac:dyDescent="0.2">
      <c r="A22">
        <f>632</f>
        <v>632</v>
      </c>
      <c r="B22" s="4" t="s">
        <v>90</v>
      </c>
      <c r="C22">
        <v>3</v>
      </c>
    </row>
    <row r="23" spans="1:3" x14ac:dyDescent="0.2">
      <c r="A23">
        <f>667</f>
        <v>667</v>
      </c>
      <c r="B23" s="4" t="s">
        <v>91</v>
      </c>
      <c r="C23">
        <v>0</v>
      </c>
    </row>
    <row r="24" spans="1:3" x14ac:dyDescent="0.2">
      <c r="A24">
        <f>702</f>
        <v>702</v>
      </c>
      <c r="B24" s="4" t="s">
        <v>92</v>
      </c>
      <c r="C24">
        <v>1</v>
      </c>
    </row>
    <row r="25" spans="1:3" x14ac:dyDescent="0.2">
      <c r="A25">
        <f>737</f>
        <v>737</v>
      </c>
      <c r="B25" s="4" t="s">
        <v>93</v>
      </c>
      <c r="C25">
        <v>2</v>
      </c>
    </row>
    <row r="26" spans="1:3" x14ac:dyDescent="0.2">
      <c r="A26">
        <f>772</f>
        <v>772</v>
      </c>
      <c r="B26" s="4" t="s">
        <v>94</v>
      </c>
      <c r="C26">
        <v>0</v>
      </c>
    </row>
    <row r="27" spans="1:3" x14ac:dyDescent="0.2">
      <c r="A27">
        <f>807</f>
        <v>807</v>
      </c>
      <c r="B27" s="4" t="s">
        <v>95</v>
      </c>
      <c r="C27">
        <v>2</v>
      </c>
    </row>
    <row r="28" spans="1:3" x14ac:dyDescent="0.2">
      <c r="A28">
        <f>842</f>
        <v>842</v>
      </c>
      <c r="B28" s="4" t="s">
        <v>96</v>
      </c>
      <c r="C28">
        <v>1</v>
      </c>
    </row>
    <row r="29" spans="1:3" x14ac:dyDescent="0.2">
      <c r="A29">
        <f>877</f>
        <v>877</v>
      </c>
      <c r="B29" s="4" t="s">
        <v>97</v>
      </c>
      <c r="C29">
        <v>1</v>
      </c>
    </row>
    <row r="30" spans="1:3" x14ac:dyDescent="0.2">
      <c r="A30">
        <f>912</f>
        <v>912</v>
      </c>
      <c r="B30" s="4" t="s">
        <v>98</v>
      </c>
      <c r="C30">
        <v>1</v>
      </c>
    </row>
    <row r="31" spans="1:3" x14ac:dyDescent="0.2">
      <c r="A31">
        <f>947</f>
        <v>947</v>
      </c>
      <c r="B31" s="4" t="s">
        <v>99</v>
      </c>
      <c r="C31">
        <v>2</v>
      </c>
    </row>
    <row r="32" spans="1:3" x14ac:dyDescent="0.2">
      <c r="A32">
        <f>982</f>
        <v>982</v>
      </c>
      <c r="B32" s="4" t="s">
        <v>100</v>
      </c>
      <c r="C32">
        <v>0</v>
      </c>
    </row>
    <row r="33" spans="2:3" x14ac:dyDescent="0.2">
      <c r="B33" s="4" t="s">
        <v>101</v>
      </c>
      <c r="C33">
        <v>81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/>
  </sheetViews>
  <sheetFormatPr defaultRowHeight="12.75" x14ac:dyDescent="0.2"/>
  <cols>
    <col min="1" max="1" width="9.85546875" bestFit="1" customWidth="1"/>
    <col min="2" max="2" width="8.7109375" style="1" bestFit="1" customWidth="1"/>
  </cols>
  <sheetData>
    <row r="1" spans="1:5" x14ac:dyDescent="0.2">
      <c r="A1" s="5" t="s">
        <v>13</v>
      </c>
    </row>
    <row r="3" spans="1:5" x14ac:dyDescent="0.2">
      <c r="A3" s="1" t="s">
        <v>1</v>
      </c>
      <c r="B3" s="1" t="s">
        <v>0</v>
      </c>
      <c r="C3" s="1" t="s">
        <v>2</v>
      </c>
      <c r="D3" s="1"/>
      <c r="E3" s="1"/>
    </row>
    <row r="4" spans="1:5" x14ac:dyDescent="0.2">
      <c r="A4">
        <f>5</f>
        <v>5</v>
      </c>
      <c r="B4" s="4" t="s">
        <v>53</v>
      </c>
      <c r="C4">
        <f t="array" ref="C4:C23">FREQUENCY(Данные!hhhhh,уууData!hhhhh_UpLims)</f>
        <v>0</v>
      </c>
    </row>
    <row r="5" spans="1:5" x14ac:dyDescent="0.2">
      <c r="A5">
        <f>17</f>
        <v>17</v>
      </c>
      <c r="B5" s="4" t="s">
        <v>54</v>
      </c>
      <c r="C5">
        <v>0</v>
      </c>
    </row>
    <row r="6" spans="1:5" x14ac:dyDescent="0.2">
      <c r="A6">
        <f>29</f>
        <v>29</v>
      </c>
      <c r="B6" s="4" t="s">
        <v>55</v>
      </c>
      <c r="C6">
        <v>0</v>
      </c>
    </row>
    <row r="7" spans="1:5" x14ac:dyDescent="0.2">
      <c r="A7">
        <f>41</f>
        <v>41</v>
      </c>
      <c r="B7" s="4" t="s">
        <v>56</v>
      </c>
      <c r="C7">
        <v>0</v>
      </c>
    </row>
    <row r="8" spans="1:5" x14ac:dyDescent="0.2">
      <c r="A8">
        <f>53</f>
        <v>53</v>
      </c>
      <c r="B8" s="4" t="s">
        <v>57</v>
      </c>
      <c r="C8">
        <v>0</v>
      </c>
    </row>
    <row r="9" spans="1:5" x14ac:dyDescent="0.2">
      <c r="A9">
        <f>65</f>
        <v>65</v>
      </c>
      <c r="B9" s="4" t="s">
        <v>58</v>
      </c>
      <c r="C9">
        <v>0</v>
      </c>
    </row>
    <row r="10" spans="1:5" x14ac:dyDescent="0.2">
      <c r="A10">
        <f>77</f>
        <v>77</v>
      </c>
      <c r="B10" s="4" t="s">
        <v>59</v>
      </c>
      <c r="C10">
        <v>0</v>
      </c>
    </row>
    <row r="11" spans="1:5" x14ac:dyDescent="0.2">
      <c r="A11">
        <f>89</f>
        <v>89</v>
      </c>
      <c r="B11" s="4" t="s">
        <v>60</v>
      </c>
      <c r="C11">
        <v>0</v>
      </c>
    </row>
    <row r="12" spans="1:5" x14ac:dyDescent="0.2">
      <c r="A12">
        <f>101</f>
        <v>101</v>
      </c>
      <c r="B12" s="4" t="s">
        <v>61</v>
      </c>
      <c r="C12">
        <v>0</v>
      </c>
    </row>
    <row r="13" spans="1:5" x14ac:dyDescent="0.2">
      <c r="A13">
        <f>113</f>
        <v>113</v>
      </c>
      <c r="B13" s="4" t="s">
        <v>62</v>
      </c>
      <c r="C13">
        <v>0</v>
      </c>
    </row>
    <row r="14" spans="1:5" x14ac:dyDescent="0.2">
      <c r="A14">
        <f>125</f>
        <v>125</v>
      </c>
      <c r="B14" s="4" t="s">
        <v>63</v>
      </c>
      <c r="C14">
        <v>0</v>
      </c>
    </row>
    <row r="15" spans="1:5" x14ac:dyDescent="0.2">
      <c r="A15">
        <f>137</f>
        <v>137</v>
      </c>
      <c r="B15" s="4" t="s">
        <v>64</v>
      </c>
      <c r="C15">
        <v>0</v>
      </c>
    </row>
    <row r="16" spans="1:5" x14ac:dyDescent="0.2">
      <c r="A16">
        <f>149</f>
        <v>149</v>
      </c>
      <c r="B16" s="4" t="s">
        <v>65</v>
      </c>
      <c r="C16">
        <v>0</v>
      </c>
    </row>
    <row r="17" spans="1:3" x14ac:dyDescent="0.2">
      <c r="A17">
        <f>161</f>
        <v>161</v>
      </c>
      <c r="B17" s="4" t="s">
        <v>66</v>
      </c>
      <c r="C17">
        <v>0</v>
      </c>
    </row>
    <row r="18" spans="1:3" x14ac:dyDescent="0.2">
      <c r="A18">
        <f>173</f>
        <v>173</v>
      </c>
      <c r="B18" s="4" t="s">
        <v>67</v>
      </c>
      <c r="C18">
        <v>0</v>
      </c>
    </row>
    <row r="19" spans="1:3" x14ac:dyDescent="0.2">
      <c r="A19">
        <f>185</f>
        <v>185</v>
      </c>
      <c r="B19" s="4" t="s">
        <v>68</v>
      </c>
      <c r="C19">
        <v>0</v>
      </c>
    </row>
    <row r="20" spans="1:3" x14ac:dyDescent="0.2">
      <c r="A20">
        <f>197</f>
        <v>197</v>
      </c>
      <c r="B20" s="4" t="s">
        <v>69</v>
      </c>
      <c r="C20">
        <v>0</v>
      </c>
    </row>
    <row r="21" spans="1:3" x14ac:dyDescent="0.2">
      <c r="A21">
        <f>209</f>
        <v>209</v>
      </c>
      <c r="B21" s="4" t="s">
        <v>70</v>
      </c>
      <c r="C21">
        <v>0</v>
      </c>
    </row>
    <row r="22" spans="1:3" x14ac:dyDescent="0.2">
      <c r="A22">
        <f>221</f>
        <v>221</v>
      </c>
      <c r="B22" s="4" t="s">
        <v>71</v>
      </c>
      <c r="C22">
        <v>0</v>
      </c>
    </row>
    <row r="23" spans="1:3" x14ac:dyDescent="0.2">
      <c r="B23" s="4" t="s">
        <v>72</v>
      </c>
      <c r="C23"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/>
  </sheetViews>
  <sheetFormatPr defaultRowHeight="12.75" x14ac:dyDescent="0.2"/>
  <cols>
    <col min="1" max="1" width="9.85546875" bestFit="1" customWidth="1"/>
    <col min="2" max="2" width="8.7109375" style="1" bestFit="1" customWidth="1"/>
  </cols>
  <sheetData>
    <row r="1" spans="1:5" x14ac:dyDescent="0.2">
      <c r="A1" s="5" t="s">
        <v>13</v>
      </c>
    </row>
    <row r="3" spans="1:5" x14ac:dyDescent="0.2">
      <c r="A3" s="1" t="s">
        <v>1</v>
      </c>
      <c r="B3" s="1" t="s">
        <v>0</v>
      </c>
      <c r="C3" s="1" t="s">
        <v>2</v>
      </c>
      <c r="D3" s="1"/>
      <c r="E3" s="1"/>
    </row>
    <row r="4" spans="1:5" x14ac:dyDescent="0.2">
      <c r="A4">
        <f>10</f>
        <v>10</v>
      </c>
      <c r="B4" s="4" t="s">
        <v>51</v>
      </c>
      <c r="C4">
        <f t="array" ref="C4:C15">FREQUENCY(Данные!hhhhh,ууData!hhhhh_UpLims)</f>
        <v>0</v>
      </c>
    </row>
    <row r="5" spans="1:5" x14ac:dyDescent="0.2">
      <c r="A5">
        <f>20</f>
        <v>20</v>
      </c>
      <c r="B5" s="4" t="s">
        <v>29</v>
      </c>
      <c r="C5">
        <v>0</v>
      </c>
    </row>
    <row r="6" spans="1:5" x14ac:dyDescent="0.2">
      <c r="A6">
        <f>30</f>
        <v>30</v>
      </c>
      <c r="B6" s="4" t="s">
        <v>30</v>
      </c>
      <c r="C6">
        <v>0</v>
      </c>
    </row>
    <row r="7" spans="1:5" x14ac:dyDescent="0.2">
      <c r="A7">
        <f>40</f>
        <v>40</v>
      </c>
      <c r="B7" s="4" t="s">
        <v>31</v>
      </c>
      <c r="C7">
        <v>0</v>
      </c>
    </row>
    <row r="8" spans="1:5" x14ac:dyDescent="0.2">
      <c r="A8">
        <f>50</f>
        <v>50</v>
      </c>
      <c r="B8" s="4" t="s">
        <v>32</v>
      </c>
      <c r="C8">
        <v>0</v>
      </c>
    </row>
    <row r="9" spans="1:5" x14ac:dyDescent="0.2">
      <c r="A9">
        <f>60</f>
        <v>60</v>
      </c>
      <c r="B9" s="4" t="s">
        <v>33</v>
      </c>
      <c r="C9">
        <v>0</v>
      </c>
    </row>
    <row r="10" spans="1:5" x14ac:dyDescent="0.2">
      <c r="A10">
        <f>70</f>
        <v>70</v>
      </c>
      <c r="B10" s="4" t="s">
        <v>34</v>
      </c>
      <c r="C10">
        <v>0</v>
      </c>
    </row>
    <row r="11" spans="1:5" x14ac:dyDescent="0.2">
      <c r="A11">
        <f>80</f>
        <v>80</v>
      </c>
      <c r="B11" s="4" t="s">
        <v>35</v>
      </c>
      <c r="C11">
        <v>0</v>
      </c>
    </row>
    <row r="12" spans="1:5" x14ac:dyDescent="0.2">
      <c r="A12">
        <f>90</f>
        <v>90</v>
      </c>
      <c r="B12" s="4" t="s">
        <v>36</v>
      </c>
      <c r="C12">
        <v>0</v>
      </c>
    </row>
    <row r="13" spans="1:5" x14ac:dyDescent="0.2">
      <c r="A13">
        <f>100</f>
        <v>100</v>
      </c>
      <c r="B13" s="4" t="s">
        <v>37</v>
      </c>
      <c r="C13">
        <v>0</v>
      </c>
    </row>
    <row r="14" spans="1:5" x14ac:dyDescent="0.2">
      <c r="A14">
        <f>110</f>
        <v>110</v>
      </c>
      <c r="B14" s="4" t="s">
        <v>38</v>
      </c>
      <c r="C14">
        <v>0</v>
      </c>
    </row>
    <row r="15" spans="1:5" x14ac:dyDescent="0.2">
      <c r="B15" s="4" t="s">
        <v>52</v>
      </c>
      <c r="C15"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/>
  </sheetViews>
  <sheetFormatPr defaultRowHeight="12.75" x14ac:dyDescent="0.2"/>
  <cols>
    <col min="1" max="1" width="9.85546875" bestFit="1" customWidth="1"/>
    <col min="2" max="2" width="8.7109375" style="1" bestFit="1" customWidth="1"/>
  </cols>
  <sheetData>
    <row r="1" spans="1:5" x14ac:dyDescent="0.2">
      <c r="A1" s="5" t="s">
        <v>13</v>
      </c>
    </row>
    <row r="3" spans="1:5" x14ac:dyDescent="0.2">
      <c r="A3" s="1" t="s">
        <v>1</v>
      </c>
      <c r="B3" s="1" t="s">
        <v>0</v>
      </c>
      <c r="C3" s="1" t="s">
        <v>2</v>
      </c>
      <c r="D3" s="1"/>
      <c r="E3" s="1"/>
    </row>
    <row r="4" spans="1:5" x14ac:dyDescent="0.2">
      <c r="A4">
        <f>0</f>
        <v>0</v>
      </c>
      <c r="B4" s="4" t="s">
        <v>27</v>
      </c>
      <c r="C4">
        <f t="array" ref="C4:C27">FREQUENCY(Данные!hhhhh,ннData!hhhhh_UpLims)</f>
        <v>0</v>
      </c>
    </row>
    <row r="5" spans="1:5" x14ac:dyDescent="0.2">
      <c r="A5">
        <f>10</f>
        <v>10</v>
      </c>
      <c r="B5" s="4" t="s">
        <v>28</v>
      </c>
      <c r="C5">
        <v>0</v>
      </c>
    </row>
    <row r="6" spans="1:5" x14ac:dyDescent="0.2">
      <c r="A6">
        <f>20</f>
        <v>20</v>
      </c>
      <c r="B6" s="4" t="s">
        <v>29</v>
      </c>
      <c r="C6">
        <v>0</v>
      </c>
    </row>
    <row r="7" spans="1:5" x14ac:dyDescent="0.2">
      <c r="A7">
        <f>30</f>
        <v>30</v>
      </c>
      <c r="B7" s="4" t="s">
        <v>30</v>
      </c>
      <c r="C7">
        <v>0</v>
      </c>
    </row>
    <row r="8" spans="1:5" x14ac:dyDescent="0.2">
      <c r="A8">
        <f>40</f>
        <v>40</v>
      </c>
      <c r="B8" s="4" t="s">
        <v>31</v>
      </c>
      <c r="C8">
        <v>0</v>
      </c>
    </row>
    <row r="9" spans="1:5" x14ac:dyDescent="0.2">
      <c r="A9">
        <f>50</f>
        <v>50</v>
      </c>
      <c r="B9" s="4" t="s">
        <v>32</v>
      </c>
      <c r="C9">
        <v>0</v>
      </c>
    </row>
    <row r="10" spans="1:5" x14ac:dyDescent="0.2">
      <c r="A10">
        <f>60</f>
        <v>60</v>
      </c>
      <c r="B10" s="4" t="s">
        <v>33</v>
      </c>
      <c r="C10">
        <v>0</v>
      </c>
    </row>
    <row r="11" spans="1:5" x14ac:dyDescent="0.2">
      <c r="A11">
        <f>70</f>
        <v>70</v>
      </c>
      <c r="B11" s="4" t="s">
        <v>34</v>
      </c>
      <c r="C11">
        <v>0</v>
      </c>
    </row>
    <row r="12" spans="1:5" x14ac:dyDescent="0.2">
      <c r="A12">
        <f>80</f>
        <v>80</v>
      </c>
      <c r="B12" s="4" t="s">
        <v>35</v>
      </c>
      <c r="C12">
        <v>0</v>
      </c>
    </row>
    <row r="13" spans="1:5" x14ac:dyDescent="0.2">
      <c r="A13">
        <f>90</f>
        <v>90</v>
      </c>
      <c r="B13" s="4" t="s">
        <v>36</v>
      </c>
      <c r="C13">
        <v>0</v>
      </c>
    </row>
    <row r="14" spans="1:5" x14ac:dyDescent="0.2">
      <c r="A14">
        <f>100</f>
        <v>100</v>
      </c>
      <c r="B14" s="4" t="s">
        <v>37</v>
      </c>
      <c r="C14">
        <v>0</v>
      </c>
    </row>
    <row r="15" spans="1:5" x14ac:dyDescent="0.2">
      <c r="A15">
        <f>110</f>
        <v>110</v>
      </c>
      <c r="B15" s="4" t="s">
        <v>38</v>
      </c>
      <c r="C15">
        <v>0</v>
      </c>
    </row>
    <row r="16" spans="1:5" x14ac:dyDescent="0.2">
      <c r="A16">
        <f>120</f>
        <v>120</v>
      </c>
      <c r="B16" s="4" t="s">
        <v>39</v>
      </c>
      <c r="C16">
        <v>0</v>
      </c>
    </row>
    <row r="17" spans="1:3" x14ac:dyDescent="0.2">
      <c r="A17">
        <f>130</f>
        <v>130</v>
      </c>
      <c r="B17" s="4" t="s">
        <v>40</v>
      </c>
      <c r="C17">
        <v>0</v>
      </c>
    </row>
    <row r="18" spans="1:3" x14ac:dyDescent="0.2">
      <c r="A18">
        <f>140</f>
        <v>140</v>
      </c>
      <c r="B18" s="4" t="s">
        <v>41</v>
      </c>
      <c r="C18">
        <v>0</v>
      </c>
    </row>
    <row r="19" spans="1:3" x14ac:dyDescent="0.2">
      <c r="A19">
        <f>150</f>
        <v>150</v>
      </c>
      <c r="B19" s="4" t="s">
        <v>42</v>
      </c>
      <c r="C19">
        <v>0</v>
      </c>
    </row>
    <row r="20" spans="1:3" x14ac:dyDescent="0.2">
      <c r="A20">
        <f>160</f>
        <v>160</v>
      </c>
      <c r="B20" s="4" t="s">
        <v>43</v>
      </c>
      <c r="C20">
        <v>0</v>
      </c>
    </row>
    <row r="21" spans="1:3" x14ac:dyDescent="0.2">
      <c r="A21">
        <f>170</f>
        <v>170</v>
      </c>
      <c r="B21" s="4" t="s">
        <v>44</v>
      </c>
      <c r="C21">
        <v>0</v>
      </c>
    </row>
    <row r="22" spans="1:3" x14ac:dyDescent="0.2">
      <c r="A22">
        <f>180</f>
        <v>180</v>
      </c>
      <c r="B22" s="4" t="s">
        <v>45</v>
      </c>
      <c r="C22">
        <v>0</v>
      </c>
    </row>
    <row r="23" spans="1:3" x14ac:dyDescent="0.2">
      <c r="A23">
        <f>190</f>
        <v>190</v>
      </c>
      <c r="B23" s="4" t="s">
        <v>46</v>
      </c>
      <c r="C23">
        <v>0</v>
      </c>
    </row>
    <row r="24" spans="1:3" x14ac:dyDescent="0.2">
      <c r="A24">
        <f>200</f>
        <v>200</v>
      </c>
      <c r="B24" s="4" t="s">
        <v>47</v>
      </c>
      <c r="C24">
        <v>0</v>
      </c>
    </row>
    <row r="25" spans="1:3" x14ac:dyDescent="0.2">
      <c r="A25">
        <f>210</f>
        <v>210</v>
      </c>
      <c r="B25" s="4" t="s">
        <v>48</v>
      </c>
      <c r="C25">
        <v>0</v>
      </c>
    </row>
    <row r="26" spans="1:3" x14ac:dyDescent="0.2">
      <c r="A26">
        <f>220</f>
        <v>220</v>
      </c>
      <c r="B26" s="4" t="s">
        <v>49</v>
      </c>
      <c r="C26">
        <v>0</v>
      </c>
    </row>
    <row r="27" spans="1:3" x14ac:dyDescent="0.2">
      <c r="B27" s="4" t="s">
        <v>50</v>
      </c>
      <c r="C27"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defaultRowHeight="12.75" x14ac:dyDescent="0.2"/>
  <cols>
    <col min="1" max="1" width="9.85546875" bestFit="1" customWidth="1"/>
    <col min="2" max="2" width="8.7109375" style="1" bestFit="1" customWidth="1"/>
  </cols>
  <sheetData>
    <row r="1" spans="1:5" x14ac:dyDescent="0.2">
      <c r="A1" s="5" t="s">
        <v>13</v>
      </c>
    </row>
    <row r="3" spans="1:5" x14ac:dyDescent="0.2">
      <c r="A3" s="1" t="s">
        <v>1</v>
      </c>
      <c r="B3" s="1" t="s">
        <v>0</v>
      </c>
      <c r="C3" s="1" t="s">
        <v>2</v>
      </c>
      <c r="D3" s="1"/>
      <c r="E3" s="1"/>
    </row>
    <row r="4" spans="1:5" x14ac:dyDescent="0.2">
      <c r="A4">
        <f>2</f>
        <v>2</v>
      </c>
      <c r="B4" s="4" t="s">
        <v>14</v>
      </c>
      <c r="C4">
        <f t="array" ref="C4:C16">FREQUENCY(Данные!hhhhh,ддData!hhhhh_UpLims)</f>
        <v>0</v>
      </c>
    </row>
    <row r="5" spans="1:5" x14ac:dyDescent="0.2">
      <c r="A5">
        <f>22</f>
        <v>22</v>
      </c>
      <c r="B5" s="4" t="s">
        <v>15</v>
      </c>
      <c r="C5">
        <v>0</v>
      </c>
    </row>
    <row r="6" spans="1:5" x14ac:dyDescent="0.2">
      <c r="A6">
        <f>42</f>
        <v>42</v>
      </c>
      <c r="B6" s="4" t="s">
        <v>16</v>
      </c>
      <c r="C6">
        <v>0</v>
      </c>
    </row>
    <row r="7" spans="1:5" x14ac:dyDescent="0.2">
      <c r="A7">
        <f>62</f>
        <v>62</v>
      </c>
      <c r="B7" s="4" t="s">
        <v>17</v>
      </c>
      <c r="C7">
        <v>0</v>
      </c>
    </row>
    <row r="8" spans="1:5" x14ac:dyDescent="0.2">
      <c r="A8">
        <f>82</f>
        <v>82</v>
      </c>
      <c r="B8" s="4" t="s">
        <v>18</v>
      </c>
      <c r="C8">
        <v>0</v>
      </c>
    </row>
    <row r="9" spans="1:5" x14ac:dyDescent="0.2">
      <c r="A9">
        <f>102</f>
        <v>102</v>
      </c>
      <c r="B9" s="4" t="s">
        <v>19</v>
      </c>
      <c r="C9">
        <v>0</v>
      </c>
    </row>
    <row r="10" spans="1:5" x14ac:dyDescent="0.2">
      <c r="A10">
        <f>122</f>
        <v>122</v>
      </c>
      <c r="B10" s="4" t="s">
        <v>20</v>
      </c>
      <c r="C10">
        <v>0</v>
      </c>
    </row>
    <row r="11" spans="1:5" x14ac:dyDescent="0.2">
      <c r="A11">
        <f>142</f>
        <v>142</v>
      </c>
      <c r="B11" s="4" t="s">
        <v>21</v>
      </c>
      <c r="C11">
        <v>0</v>
      </c>
    </row>
    <row r="12" spans="1:5" x14ac:dyDescent="0.2">
      <c r="A12">
        <f>162</f>
        <v>162</v>
      </c>
      <c r="B12" s="4" t="s">
        <v>22</v>
      </c>
      <c r="C12">
        <v>0</v>
      </c>
    </row>
    <row r="13" spans="1:5" x14ac:dyDescent="0.2">
      <c r="A13">
        <f>182</f>
        <v>182</v>
      </c>
      <c r="B13" s="4" t="s">
        <v>23</v>
      </c>
      <c r="C13">
        <v>0</v>
      </c>
    </row>
    <row r="14" spans="1:5" x14ac:dyDescent="0.2">
      <c r="A14">
        <f>202</f>
        <v>202</v>
      </c>
      <c r="B14" s="4" t="s">
        <v>24</v>
      </c>
      <c r="C14">
        <v>0</v>
      </c>
    </row>
    <row r="15" spans="1:5" x14ac:dyDescent="0.2">
      <c r="A15">
        <f>222</f>
        <v>222</v>
      </c>
      <c r="B15" s="4" t="s">
        <v>25</v>
      </c>
      <c r="C15">
        <v>0</v>
      </c>
    </row>
    <row r="16" spans="1:5" x14ac:dyDescent="0.2">
      <c r="B16" s="4" t="s">
        <v>26</v>
      </c>
      <c r="C16"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defaultRowHeight="12.75" x14ac:dyDescent="0.2"/>
  <cols>
    <col min="1" max="1" width="9.85546875" bestFit="1" customWidth="1"/>
    <col min="2" max="2" width="8.7109375" style="1" bestFit="1" customWidth="1"/>
  </cols>
  <sheetData>
    <row r="1" spans="1:5" x14ac:dyDescent="0.2">
      <c r="A1" s="5" t="s">
        <v>13</v>
      </c>
    </row>
    <row r="3" spans="1:5" x14ac:dyDescent="0.2">
      <c r="A3" s="1" t="s">
        <v>1</v>
      </c>
      <c r="B3" s="1" t="s">
        <v>0</v>
      </c>
      <c r="C3" s="1" t="s">
        <v>2</v>
      </c>
      <c r="D3" s="1"/>
      <c r="E3" s="1"/>
    </row>
    <row r="4" spans="1:5" x14ac:dyDescent="0.2">
      <c r="A4">
        <f>1</f>
        <v>1</v>
      </c>
      <c r="B4" s="4" t="s">
        <v>3</v>
      </c>
      <c r="C4">
        <f t="array" ref="C4:C13">FREQUENCY(Данные!hhhhh,hhhData!hhhhh_UpLims)</f>
        <v>0</v>
      </c>
    </row>
    <row r="5" spans="1:5" x14ac:dyDescent="0.2">
      <c r="A5">
        <f>31</f>
        <v>31</v>
      </c>
      <c r="B5" s="4" t="s">
        <v>4</v>
      </c>
      <c r="C5">
        <v>0</v>
      </c>
    </row>
    <row r="6" spans="1:5" x14ac:dyDescent="0.2">
      <c r="A6">
        <f>61</f>
        <v>61</v>
      </c>
      <c r="B6" s="4" t="s">
        <v>5</v>
      </c>
      <c r="C6">
        <v>0</v>
      </c>
    </row>
    <row r="7" spans="1:5" x14ac:dyDescent="0.2">
      <c r="A7">
        <f>91</f>
        <v>91</v>
      </c>
      <c r="B7" s="4" t="s">
        <v>6</v>
      </c>
      <c r="C7">
        <v>0</v>
      </c>
    </row>
    <row r="8" spans="1:5" x14ac:dyDescent="0.2">
      <c r="A8">
        <f>121</f>
        <v>121</v>
      </c>
      <c r="B8" s="4" t="s">
        <v>7</v>
      </c>
      <c r="C8">
        <v>0</v>
      </c>
    </row>
    <row r="9" spans="1:5" x14ac:dyDescent="0.2">
      <c r="A9">
        <f>151</f>
        <v>151</v>
      </c>
      <c r="B9" s="4" t="s">
        <v>8</v>
      </c>
      <c r="C9">
        <v>0</v>
      </c>
    </row>
    <row r="10" spans="1:5" x14ac:dyDescent="0.2">
      <c r="A10">
        <f>181</f>
        <v>181</v>
      </c>
      <c r="B10" s="4" t="s">
        <v>9</v>
      </c>
      <c r="C10">
        <v>0</v>
      </c>
    </row>
    <row r="11" spans="1:5" x14ac:dyDescent="0.2">
      <c r="A11">
        <f>211</f>
        <v>211</v>
      </c>
      <c r="B11" s="4" t="s">
        <v>10</v>
      </c>
      <c r="C11">
        <v>0</v>
      </c>
    </row>
    <row r="12" spans="1:5" x14ac:dyDescent="0.2">
      <c r="A12">
        <f>241</f>
        <v>241</v>
      </c>
      <c r="B12" s="4" t="s">
        <v>11</v>
      </c>
      <c r="C12">
        <v>0</v>
      </c>
    </row>
    <row r="13" spans="1:5" x14ac:dyDescent="0.2">
      <c r="B13" s="4" t="s">
        <v>12</v>
      </c>
      <c r="C13"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23</vt:i4>
      </vt:variant>
    </vt:vector>
  </HeadingPairs>
  <TitlesOfParts>
    <vt:vector size="32" baseType="lpstr">
      <vt:lpstr>Данные</vt:lpstr>
      <vt:lpstr>ккккData</vt:lpstr>
      <vt:lpstr>йййData</vt:lpstr>
      <vt:lpstr>жжжData</vt:lpstr>
      <vt:lpstr>уууData</vt:lpstr>
      <vt:lpstr>ууData</vt:lpstr>
      <vt:lpstr>ннData</vt:lpstr>
      <vt:lpstr>ддData</vt:lpstr>
      <vt:lpstr>hhhData</vt:lpstr>
      <vt:lpstr>Данные!Category</vt:lpstr>
      <vt:lpstr>Данные!Claimed</vt:lpstr>
      <vt:lpstr>Данные!Data</vt:lpstr>
      <vt:lpstr>Данные!hhhhh</vt:lpstr>
      <vt:lpstr>hhhData!hhhhh_ChRange</vt:lpstr>
      <vt:lpstr>ддData!hhhhh_ChRange</vt:lpstr>
      <vt:lpstr>ккккData!hhhhh_ChRange</vt:lpstr>
      <vt:lpstr>ннData!hhhhh_ChRange</vt:lpstr>
      <vt:lpstr>ууData!hhhhh_ChRange</vt:lpstr>
      <vt:lpstr>уууData!hhhhh_ChRange</vt:lpstr>
      <vt:lpstr>hhhData!hhhhh_UpLims</vt:lpstr>
      <vt:lpstr>ддData!hhhhh_UpLims</vt:lpstr>
      <vt:lpstr>ккккData!hhhhh_UpLims</vt:lpstr>
      <vt:lpstr>ннData!hhhhh_UpLims</vt:lpstr>
      <vt:lpstr>ууData!hhhhh_UpLims</vt:lpstr>
      <vt:lpstr>уууData!hhhhh_UpLims</vt:lpstr>
      <vt:lpstr>Данные!Month</vt:lpstr>
      <vt:lpstr>Данные!Name</vt:lpstr>
      <vt:lpstr>Данные!Reimbursed</vt:lpstr>
      <vt:lpstr>жжжData!Reimbursed_ChRange</vt:lpstr>
      <vt:lpstr>йййData!Reimbursed_ChRange</vt:lpstr>
      <vt:lpstr>жжжData!Reimbursed_UpLims</vt:lpstr>
      <vt:lpstr>йййData!Reimbursed_UpLims</vt:lpstr>
    </vt:vector>
  </TitlesOfParts>
  <Company>Kelley School of Business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Tech. Services</dc:creator>
  <cp:lastModifiedBy>Елена</cp:lastModifiedBy>
  <cp:lastPrinted>2003-02-13T15:37:51Z</cp:lastPrinted>
  <dcterms:created xsi:type="dcterms:W3CDTF">1998-11-01T15:23:46Z</dcterms:created>
  <dcterms:modified xsi:type="dcterms:W3CDTF">2016-06-17T10:30:39Z</dcterms:modified>
</cp:coreProperties>
</file>